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ängdförteckning" sheetId="1" state="visible" r:id="rId1"/>
    <sheet xmlns:r="http://schemas.openxmlformats.org/officeDocument/2006/relationships" name="Sammanställning" sheetId="2" state="visible" r:id="rId2"/>
    <sheet xmlns:r="http://schemas.openxmlformats.org/officeDocument/2006/relationships" name="Instruktioner" sheetId="3" state="visible" r:id="rId3"/>
  </sheets>
  <definedNames>
    <definedName name="_xlnm._FilterDatabase" localSheetId="0" hidden="1">'Mängdförteckning'!$A$2:$L$12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 ##0"/>
    <numFmt numFmtId="165" formatCode="# ##0.00 &quot;kr&quot;"/>
    <numFmt numFmtId="166" formatCode="YYYY-MM-DD"/>
  </numFmts>
  <fonts count="8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0F766E"/>
      <sz val="11"/>
    </font>
    <font>
      <name val="Calibri"/>
      <i val="1"/>
      <color rgb="00374151"/>
      <sz val="9"/>
    </font>
  </fonts>
  <fills count="12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1F5F9"/>
      </patternFill>
    </fill>
    <fill>
      <patternFill patternType="solid">
        <fgColor rgb="0014B8A6"/>
      </patternFill>
    </fill>
    <fill>
      <patternFill patternType="solid">
        <fgColor rgb="00E0F2FE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DBEAF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4" fontId="3" fillId="5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65" fontId="4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165" fontId="4" fillId="2" borderId="1" applyAlignment="1" pivotButton="0" quotePrefix="0" xfId="0">
      <alignment horizontal="right" vertical="center"/>
    </xf>
    <xf numFmtId="166" fontId="3" fillId="2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164" fontId="4" fillId="6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165" fontId="2" fillId="3" borderId="1" applyAlignment="1" pivotButton="0" quotePrefix="0" xfId="0">
      <alignment horizontal="right" vertical="center"/>
    </xf>
    <xf numFmtId="0" fontId="0" fillId="0" borderId="1" pivotButton="0" quotePrefix="0" xfId="0"/>
    <xf numFmtId="0" fontId="4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5" fillId="7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right" vertical="center"/>
    </xf>
    <xf numFmtId="165" fontId="3" fillId="2" borderId="1" applyAlignment="1" pivotButton="0" quotePrefix="0" xfId="0">
      <alignment horizontal="right" vertical="center"/>
    </xf>
    <xf numFmtId="0" fontId="4" fillId="9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right" vertical="center"/>
    </xf>
    <xf numFmtId="0" fontId="4" fillId="10" borderId="1" applyAlignment="1" pivotButton="0" quotePrefix="0" xfId="0">
      <alignment horizontal="left" vertical="center"/>
    </xf>
    <xf numFmtId="0" fontId="4" fillId="11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name val="Calibri"/>
        <b val="1"/>
        <color rgb="0015803D"/>
        <sz val="10"/>
      </font>
      <fill>
        <patternFill patternType="solid">
          <fgColor rgb="00DCFCE7"/>
        </patternFill>
      </fill>
    </dxf>
    <dxf>
      <font>
        <name val="Calibri"/>
        <b val="1"/>
        <color rgb="00854D0E"/>
        <sz val="10"/>
      </font>
      <fill>
        <patternFill patternType="solid">
          <fgColor rgb="00FEF9C3"/>
        </patternFill>
      </fill>
    </dxf>
    <dxf>
      <font>
        <name val="Calibri"/>
        <b val="1"/>
        <color rgb="001D4ED8"/>
        <sz val="10"/>
      </font>
      <fill>
        <patternFill patternType="solid">
          <fgColor rgb="00DBEAFE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Belopp per kategori (kr)</a:t>
            </a:r>
          </a:p>
        </rich>
      </tx>
    </title>
    <plotArea>
      <barChart>
        <barDir val="col"/>
        <grouping val="clustered"/>
        <ser>
          <idx val="0"/>
          <order val="0"/>
          <tx>
            <v>Belopp (kr)</v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'Sammanställning'!$A$16:$A$21</f>
            </numRef>
          </cat>
          <val>
            <numRef>
              <f>'Sammanställning'!$B$16:$B$21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Belopp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Fördelning per status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AB308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3B82F6"/>
              </a:solidFill>
              <a:ln xmlns:a="http://schemas.openxmlformats.org/drawingml/2006/main">
                <a:prstDash val="solid"/>
              </a:ln>
            </spPr>
          </dPt>
          <cat>
            <numRef>
              <f>'Sammanställning'!$D$16:$D$18</f>
            </numRef>
          </cat>
          <val>
            <numRef>
              <f>'Sammanställning'!$E$16:$E$18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23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28" customWidth="1" min="2" max="2"/>
    <col width="18" customWidth="1" min="3" max="3"/>
    <col width="8" customWidth="1" min="4" max="4"/>
    <col width="9" customWidth="1" min="5" max="5"/>
    <col width="14" customWidth="1" min="6" max="6"/>
    <col width="14" customWidth="1" min="7" max="7"/>
    <col width="16" customWidth="1" min="8" max="8"/>
    <col width="24" customWidth="1" min="9" max="9"/>
    <col width="13" customWidth="1" min="10" max="10"/>
    <col width="24" customWidth="1" min="11" max="11"/>
    <col width="12" customWidth="1" min="12" max="12"/>
  </cols>
  <sheetData>
    <row r="1" ht="30" customHeight="1">
      <c r="A1" s="1" t="inlineStr">
        <is>
          <t>MÄNGDFÖRTECKNING — Bygg &amp; Anläggningsprojekt</t>
        </is>
      </c>
    </row>
    <row r="2" ht="20" customHeight="1">
      <c r="A2" s="2" t="inlineStr">
        <is>
          <t>Pos.nr</t>
        </is>
      </c>
      <c r="B2" s="2" t="inlineStr">
        <is>
          <t>Aktivitet / Post</t>
        </is>
      </c>
      <c r="C2" s="2" t="inlineStr">
        <is>
          <t>Kategori</t>
        </is>
      </c>
      <c r="D2" s="2" t="inlineStr">
        <is>
          <t>Enhet</t>
        </is>
      </c>
      <c r="E2" s="2" t="inlineStr">
        <is>
          <t>Antal</t>
        </is>
      </c>
      <c r="F2" s="2" t="inlineStr">
        <is>
          <t>À-pris (kr)</t>
        </is>
      </c>
      <c r="G2" s="2" t="inlineStr">
        <is>
          <t>Belopp (kr)</t>
        </is>
      </c>
      <c r="H2" s="2" t="inlineStr">
        <is>
          <t>Projekt</t>
        </is>
      </c>
      <c r="I2" s="2" t="inlineStr">
        <is>
          <t>Leverantör / Entreprenör</t>
        </is>
      </c>
      <c r="J2" s="2" t="inlineStr">
        <is>
          <t>Datum</t>
        </is>
      </c>
      <c r="K2" s="2" t="inlineStr">
        <is>
          <t>Kommentar</t>
        </is>
      </c>
      <c r="L2" s="2" t="inlineStr">
        <is>
          <t>Status</t>
        </is>
      </c>
    </row>
    <row r="3">
      <c r="A3" s="3" t="inlineStr">
        <is>
          <t>1.01</t>
        </is>
      </c>
      <c r="B3" s="4" t="inlineStr">
        <is>
          <t>Schaktning grund</t>
        </is>
      </c>
      <c r="C3" s="4" t="inlineStr">
        <is>
          <t>Mark &amp; Schakt</t>
        </is>
      </c>
      <c r="D3" s="3" t="inlineStr">
        <is>
          <t>m³</t>
        </is>
      </c>
      <c r="E3" s="5" t="n">
        <v>45</v>
      </c>
      <c r="F3" s="6" t="n">
        <v>850</v>
      </c>
      <c r="G3" s="7">
        <f>E3*F3</f>
        <v/>
      </c>
      <c r="H3" s="4" t="inlineStr"/>
      <c r="I3" s="4" t="inlineStr">
        <is>
          <t>Bergström Schakt AB</t>
        </is>
      </c>
      <c r="J3" s="8" t="inlineStr">
        <is>
          <t>2026-01-15</t>
        </is>
      </c>
      <c r="K3" s="4" t="inlineStr">
        <is>
          <t>Inklusive sprängning</t>
        </is>
      </c>
      <c r="L3" s="3" t="inlineStr">
        <is>
          <t>Klar</t>
        </is>
      </c>
    </row>
    <row r="4">
      <c r="A4" s="9" t="inlineStr">
        <is>
          <t>1.02</t>
        </is>
      </c>
      <c r="B4" s="10" t="inlineStr">
        <is>
          <t>Bortforsling schaktmassor</t>
        </is>
      </c>
      <c r="C4" s="10" t="inlineStr">
        <is>
          <t>Mark &amp; Schakt</t>
        </is>
      </c>
      <c r="D4" s="9" t="inlineStr">
        <is>
          <t>ton</t>
        </is>
      </c>
      <c r="E4" s="5" t="n">
        <v>120</v>
      </c>
      <c r="F4" s="6" t="n">
        <v>320</v>
      </c>
      <c r="G4" s="11">
        <f>E4*F4</f>
        <v/>
      </c>
      <c r="H4" s="10" t="inlineStr"/>
      <c r="I4" s="10" t="inlineStr">
        <is>
          <t>Bergström Schakt AB</t>
        </is>
      </c>
      <c r="J4" s="12" t="inlineStr">
        <is>
          <t>2026-01-20</t>
        </is>
      </c>
      <c r="K4" s="10" t="inlineStr">
        <is>
          <t>Deponering ingår</t>
        </is>
      </c>
      <c r="L4" s="9" t="inlineStr">
        <is>
          <t>Klar</t>
        </is>
      </c>
    </row>
    <row r="5">
      <c r="A5" s="3" t="inlineStr">
        <is>
          <t>1.03</t>
        </is>
      </c>
      <c r="B5" s="4" t="inlineStr">
        <is>
          <t>Betong gjutning platta</t>
        </is>
      </c>
      <c r="C5" s="4" t="inlineStr">
        <is>
          <t>Betong &amp; Armering</t>
        </is>
      </c>
      <c r="D5" s="3" t="inlineStr">
        <is>
          <t>m³</t>
        </is>
      </c>
      <c r="E5" s="5" t="n">
        <v>28</v>
      </c>
      <c r="F5" s="6" t="n">
        <v>2400</v>
      </c>
      <c r="G5" s="7">
        <f>E5*F5</f>
        <v/>
      </c>
      <c r="H5" s="4" t="inlineStr"/>
      <c r="I5" s="4" t="inlineStr">
        <is>
          <t>Svensson Betong HB</t>
        </is>
      </c>
      <c r="J5" s="8" t="inlineStr">
        <is>
          <t>2026-02-10</t>
        </is>
      </c>
      <c r="K5" s="4" t="inlineStr">
        <is>
          <t>C30/37 betong</t>
        </is>
      </c>
      <c r="L5" s="3" t="inlineStr">
        <is>
          <t>Klar</t>
        </is>
      </c>
    </row>
    <row r="6">
      <c r="A6" s="9" t="inlineStr">
        <is>
          <t>1.04</t>
        </is>
      </c>
      <c r="B6" s="10" t="inlineStr">
        <is>
          <t>Armering</t>
        </is>
      </c>
      <c r="C6" s="10" t="inlineStr">
        <is>
          <t>Betong &amp; Armering</t>
        </is>
      </c>
      <c r="D6" s="9" t="inlineStr">
        <is>
          <t>kg</t>
        </is>
      </c>
      <c r="E6" s="5" t="n">
        <v>1850</v>
      </c>
      <c r="F6" s="6" t="n">
        <v>18</v>
      </c>
      <c r="G6" s="11">
        <f>E6*F6</f>
        <v/>
      </c>
      <c r="H6" s="10" t="inlineStr"/>
      <c r="I6" s="10" t="inlineStr">
        <is>
          <t>Svensson Betong HB</t>
        </is>
      </c>
      <c r="J6" s="12" t="inlineStr">
        <is>
          <t>2026-02-14</t>
        </is>
      </c>
      <c r="K6" s="10" t="inlineStr">
        <is>
          <t>Nät + stång</t>
        </is>
      </c>
      <c r="L6" s="9" t="inlineStr">
        <is>
          <t>Pågår</t>
        </is>
      </c>
    </row>
    <row r="7">
      <c r="A7" s="3" t="inlineStr">
        <is>
          <t>1.05</t>
        </is>
      </c>
      <c r="B7" s="4" t="inlineStr">
        <is>
          <t>Formarbete</t>
        </is>
      </c>
      <c r="C7" s="4" t="inlineStr">
        <is>
          <t>Betong &amp; Armering</t>
        </is>
      </c>
      <c r="D7" s="3" t="inlineStr">
        <is>
          <t>m²</t>
        </is>
      </c>
      <c r="E7" s="5" t="n">
        <v>96</v>
      </c>
      <c r="F7" s="6" t="n">
        <v>380</v>
      </c>
      <c r="G7" s="7">
        <f>E7*F7</f>
        <v/>
      </c>
      <c r="H7" s="4" t="inlineStr"/>
      <c r="I7" s="4" t="inlineStr">
        <is>
          <t>Lindgren Bygg &amp; Form AB</t>
        </is>
      </c>
      <c r="J7" s="8" t="inlineStr">
        <is>
          <t>2026-03-01</t>
        </is>
      </c>
      <c r="K7" s="4" t="inlineStr"/>
      <c r="L7" s="3" t="inlineStr">
        <is>
          <t>Pågår</t>
        </is>
      </c>
    </row>
    <row r="8">
      <c r="A8" s="9" t="inlineStr">
        <is>
          <t>1.06</t>
        </is>
      </c>
      <c r="B8" s="10" t="inlineStr">
        <is>
          <t>Dräneringsrör</t>
        </is>
      </c>
      <c r="C8" s="10" t="inlineStr">
        <is>
          <t>VA &amp; Dränering</t>
        </is>
      </c>
      <c r="D8" s="9" t="inlineStr">
        <is>
          <t>m</t>
        </is>
      </c>
      <c r="E8" s="5" t="n">
        <v>85</v>
      </c>
      <c r="F8" s="6" t="n">
        <v>290</v>
      </c>
      <c r="G8" s="11">
        <f>E8*F8</f>
        <v/>
      </c>
      <c r="H8" s="10" t="inlineStr"/>
      <c r="I8" s="10" t="inlineStr">
        <is>
          <t>Nilsson VA-teknik AB</t>
        </is>
      </c>
      <c r="J8" s="12" t="inlineStr">
        <is>
          <t>2026-03-15</t>
        </is>
      </c>
      <c r="K8" s="10" t="inlineStr">
        <is>
          <t>PVC Ø110</t>
        </is>
      </c>
      <c r="L8" s="9" t="inlineStr">
        <is>
          <t>Planerad</t>
        </is>
      </c>
    </row>
    <row r="9">
      <c r="A9" s="3" t="inlineStr">
        <is>
          <t>1.07</t>
        </is>
      </c>
      <c r="B9" s="4" t="inlineStr">
        <is>
          <t>Isolering grund</t>
        </is>
      </c>
      <c r="C9" s="4" t="inlineStr">
        <is>
          <t>Isolering</t>
        </is>
      </c>
      <c r="D9" s="3" t="inlineStr">
        <is>
          <t>m²</t>
        </is>
      </c>
      <c r="E9" s="5" t="n">
        <v>112</v>
      </c>
      <c r="F9" s="6" t="n">
        <v>210</v>
      </c>
      <c r="G9" s="7">
        <f>E9*F9</f>
        <v/>
      </c>
      <c r="H9" s="4" t="inlineStr"/>
      <c r="I9" s="4" t="inlineStr">
        <is>
          <t>Eriksson Isolering AB</t>
        </is>
      </c>
      <c r="J9" s="8" t="inlineStr">
        <is>
          <t>2026-04-01</t>
        </is>
      </c>
      <c r="K9" s="4" t="inlineStr">
        <is>
          <t>EPS 200mm</t>
        </is>
      </c>
      <c r="L9" s="3" t="inlineStr">
        <is>
          <t>Planerad</t>
        </is>
      </c>
    </row>
    <row r="10">
      <c r="A10" s="9" t="inlineStr">
        <is>
          <t>1.08</t>
        </is>
      </c>
      <c r="B10" s="10" t="inlineStr">
        <is>
          <t>Återfyllning</t>
        </is>
      </c>
      <c r="C10" s="10" t="inlineStr">
        <is>
          <t>Mark &amp; Schakt</t>
        </is>
      </c>
      <c r="D10" s="9" t="inlineStr">
        <is>
          <t>m³</t>
        </is>
      </c>
      <c r="E10" s="5" t="n">
        <v>38</v>
      </c>
      <c r="F10" s="6" t="n">
        <v>420</v>
      </c>
      <c r="G10" s="11">
        <f>E10*F10</f>
        <v/>
      </c>
      <c r="H10" s="10" t="inlineStr"/>
      <c r="I10" s="10" t="inlineStr">
        <is>
          <t>Pettersson Maskin &amp; Mark</t>
        </is>
      </c>
      <c r="J10" s="12" t="inlineStr">
        <is>
          <t>2026-04-20</t>
        </is>
      </c>
      <c r="K10" s="10" t="inlineStr">
        <is>
          <t>Kompakterad grus</t>
        </is>
      </c>
      <c r="L10" s="9" t="inlineStr">
        <is>
          <t>Planerad</t>
        </is>
      </c>
    </row>
    <row r="11">
      <c r="A11" s="3" t="inlineStr">
        <is>
          <t>1.09</t>
        </is>
      </c>
      <c r="B11" s="4" t="inlineStr">
        <is>
          <t>Marksten läggning</t>
        </is>
      </c>
      <c r="C11" s="4" t="inlineStr">
        <is>
          <t>Mark &amp; Ytskikt</t>
        </is>
      </c>
      <c r="D11" s="3" t="inlineStr">
        <is>
          <t>m²</t>
        </is>
      </c>
      <c r="E11" s="5" t="n">
        <v>64</v>
      </c>
      <c r="F11" s="6" t="n">
        <v>550</v>
      </c>
      <c r="G11" s="7">
        <f>E11*F11</f>
        <v/>
      </c>
      <c r="H11" s="4" t="inlineStr"/>
      <c r="I11" s="4" t="inlineStr">
        <is>
          <t>Pettersson Maskin &amp; Mark</t>
        </is>
      </c>
      <c r="J11" s="8" t="inlineStr">
        <is>
          <t>2026-05-10</t>
        </is>
      </c>
      <c r="K11" s="4" t="inlineStr">
        <is>
          <t>Betongmarksten 60mm</t>
        </is>
      </c>
      <c r="L11" s="3" t="inlineStr">
        <is>
          <t>Planerad</t>
        </is>
      </c>
    </row>
    <row r="12">
      <c r="A12" s="9" t="inlineStr">
        <is>
          <t>1.10</t>
        </is>
      </c>
      <c r="B12" s="10" t="inlineStr">
        <is>
          <t>Slutstädning / grovstädning</t>
        </is>
      </c>
      <c r="C12" s="10" t="inlineStr">
        <is>
          <t>Övrigt</t>
        </is>
      </c>
      <c r="D12" s="9" t="inlineStr">
        <is>
          <t>tim</t>
        </is>
      </c>
      <c r="E12" s="5" t="n">
        <v>16</v>
      </c>
      <c r="F12" s="6" t="n">
        <v>480</v>
      </c>
      <c r="G12" s="11">
        <f>E12*F12</f>
        <v/>
      </c>
      <c r="H12" s="10" t="inlineStr"/>
      <c r="I12" s="10" t="inlineStr">
        <is>
          <t>Städ &amp; Service Sverige AB</t>
        </is>
      </c>
      <c r="J12" s="12" t="inlineStr">
        <is>
          <t>2026-06-01</t>
        </is>
      </c>
      <c r="K12" s="10" t="inlineStr">
        <is>
          <t>Ink. borttransport byggavfall</t>
        </is>
      </c>
      <c r="L12" s="9" t="inlineStr">
        <is>
          <t>Planerad</t>
        </is>
      </c>
    </row>
    <row r="14">
      <c r="E14" t="inlineStr"/>
    </row>
    <row r="15">
      <c r="A15" s="2" t="inlineStr">
        <is>
          <t>SUMMERING</t>
        </is>
      </c>
      <c r="B15" s="13" t="n"/>
      <c r="C15" s="13" t="n"/>
      <c r="D15" s="14" t="n"/>
      <c r="E15" s="15">
        <f>SUM(E3:E12)</f>
        <v/>
      </c>
      <c r="F15" s="16">
        <f>IFERROR(AVERAGE(F3:F12),0)</f>
        <v/>
      </c>
      <c r="G15" s="17">
        <f>SUM(G3:G12)</f>
        <v/>
      </c>
      <c r="H15" s="18" t="n"/>
      <c r="I15" s="18" t="n"/>
      <c r="J15" s="18" t="n"/>
      <c r="K15" s="18" t="n"/>
      <c r="L15" s="18" t="n"/>
    </row>
    <row r="16">
      <c r="A16" s="19" t="inlineStr">
        <is>
          <t>Moms 25%</t>
        </is>
      </c>
      <c r="B16" s="20" t="n"/>
      <c r="C16" s="20" t="n"/>
      <c r="D16" s="20" t="n"/>
      <c r="E16" s="20" t="n"/>
      <c r="F16" s="20" t="n"/>
      <c r="G16" s="16">
        <f>G15*0.25</f>
        <v/>
      </c>
    </row>
    <row r="17" ht="20" customHeight="1">
      <c r="A17" s="19" t="inlineStr">
        <is>
          <t>Totalt inkl. moms</t>
        </is>
      </c>
      <c r="B17" s="20" t="n"/>
      <c r="C17" s="20" t="n"/>
      <c r="D17" s="20" t="n"/>
      <c r="E17" s="20" t="n"/>
      <c r="F17" s="20" t="n"/>
      <c r="G17" s="16">
        <f>G15+G16</f>
        <v/>
      </c>
    </row>
  </sheetData>
  <autoFilter ref="A2:L12"/>
  <mergeCells count="4">
    <mergeCell ref="A1:L1"/>
    <mergeCell ref="A15:D15"/>
    <mergeCell ref="A16:F16"/>
    <mergeCell ref="A17:F17"/>
  </mergeCells>
  <conditionalFormatting sqref="L3:L12">
    <cfRule type="expression" priority="1" dxfId="0" stopIfTrue="1">
      <formula>$L3="Klar"</formula>
    </cfRule>
    <cfRule type="expression" priority="2" dxfId="1" stopIfTrue="1">
      <formula>$L3="Pågår"</formula>
    </cfRule>
    <cfRule type="expression" priority="3" dxfId="2" stopIfTrue="1">
      <formula>$L3="Planerad"</formula>
    </cfRule>
  </conditionalFormatting>
  <dataValidations count="1">
    <dataValidation sqref="L3:L102" showErrorMessage="1" showDropDown="0" showInputMessage="1" allowBlank="0" errorTitle="Ogiltigt värde" error="Välj: Planerad, Pågår eller Klar" type="list">
      <formula1>"Planerad,Pågår,Klar"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5" customWidth="1" min="3" max="3"/>
    <col width="28" customWidth="1" min="4" max="4"/>
    <col width="20" customWidth="1" min="5" max="5"/>
    <col width="5" customWidth="1" min="6" max="6"/>
    <col width="22" customWidth="1" min="7" max="7"/>
    <col width="18" customWidth="1" min="8" max="8"/>
  </cols>
  <sheetData>
    <row r="1" ht="30" customHeight="1">
      <c r="A1" s="1" t="inlineStr">
        <is>
          <t>SAMMANSTÄLLNING — Mängdförteckning</t>
        </is>
      </c>
    </row>
    <row r="3">
      <c r="A3" s="21" t="inlineStr">
        <is>
          <t>Nyckeltal</t>
        </is>
      </c>
      <c r="B3" s="21" t="inlineStr">
        <is>
          <t>Värde</t>
        </is>
      </c>
    </row>
    <row r="4">
      <c r="A4" s="22" t="inlineStr">
        <is>
          <t>Totalt antal poster</t>
        </is>
      </c>
      <c r="B4" s="5">
        <f>COUNTA(Mängdförteckning!A3:A12)</f>
        <v/>
      </c>
    </row>
    <row r="5">
      <c r="A5" s="22" t="inlineStr">
        <is>
          <t>Summa antal (alla enheter)</t>
        </is>
      </c>
      <c r="B5" s="5">
        <f>SUM(Mängdförteckning!E3:E12)</f>
        <v/>
      </c>
    </row>
    <row r="6">
      <c r="A6" s="22" t="inlineStr">
        <is>
          <t>Summa exkl. moms</t>
        </is>
      </c>
      <c r="B6" s="6">
        <f>SUM(Mängdförteckning!G3:G12)</f>
        <v/>
      </c>
    </row>
    <row r="7">
      <c r="A7" s="22" t="inlineStr">
        <is>
          <t>Moms 25%</t>
        </is>
      </c>
      <c r="B7" s="6">
        <f>SUM(Mängdförteckning!G3:G12)*0.25</f>
        <v/>
      </c>
    </row>
    <row r="8">
      <c r="A8" s="22" t="inlineStr">
        <is>
          <t>Summa inkl. moms</t>
        </is>
      </c>
      <c r="B8" s="6">
        <f>SUM(Mängdförteckning!G3:G12)*1.25</f>
        <v/>
      </c>
    </row>
    <row r="9">
      <c r="A9" s="22" t="inlineStr">
        <is>
          <t>Genomsnittligt à-pris</t>
        </is>
      </c>
      <c r="B9" s="6">
        <f>IFERROR(AVERAGE(Mängdförteckning!F3:F12),0)</f>
        <v/>
      </c>
    </row>
    <row r="10">
      <c r="A10" s="22" t="inlineStr">
        <is>
          <t>Antal klara poster</t>
        </is>
      </c>
      <c r="B10" s="5">
        <f>COUNTIF(Mängdförteckning!L3:L12,"Klar")</f>
        <v/>
      </c>
    </row>
    <row r="11">
      <c r="A11" s="22" t="inlineStr">
        <is>
          <t>Antal pågående poster</t>
        </is>
      </c>
      <c r="B11" s="5">
        <f>COUNTIF(Mängdförteckning!L3:L12,"Pågår")</f>
        <v/>
      </c>
    </row>
    <row r="12">
      <c r="A12" s="22" t="inlineStr">
        <is>
          <t>Antal planerade poster</t>
        </is>
      </c>
      <c r="B12" s="5">
        <f>COUNTIF(Mängdförteckning!L3:L12,"Planerad")</f>
        <v/>
      </c>
    </row>
    <row r="13">
      <c r="A13" s="22" t="inlineStr">
        <is>
          <t>Kontrollstatus</t>
        </is>
      </c>
      <c r="B13" s="23">
        <f>IF(SUM(Mängdförteckning!G3:G12)&gt;0,"Godkänd","Kontrollera underlag")</f>
        <v/>
      </c>
    </row>
    <row r="15">
      <c r="A15" s="21" t="inlineStr">
        <is>
          <t>Kategori</t>
        </is>
      </c>
      <c r="B15" s="21" t="inlineStr">
        <is>
          <t>Belopp (kr)</t>
        </is>
      </c>
      <c r="D15" s="21" t="inlineStr">
        <is>
          <t>Status</t>
        </is>
      </c>
      <c r="E15" s="21" t="inlineStr">
        <is>
          <t>Antal poster</t>
        </is>
      </c>
    </row>
    <row r="16">
      <c r="A16" s="10" t="inlineStr">
        <is>
          <t>Mark &amp; Schakt</t>
        </is>
      </c>
      <c r="B16" s="24">
        <f>SUMIF(Mängdförteckning!C3:C12,"Mark &amp; Schakt",Mängdförteckning!G3:G12)</f>
        <v/>
      </c>
      <c r="D16" s="25" t="inlineStr">
        <is>
          <t>Klar</t>
        </is>
      </c>
      <c r="E16" s="5">
        <f>COUNTIF(Mängdförteckning!L3:L12,"Klar")</f>
        <v/>
      </c>
    </row>
    <row r="17">
      <c r="A17" s="4" t="inlineStr">
        <is>
          <t>Betong &amp; Armering</t>
        </is>
      </c>
      <c r="B17" s="26">
        <f>SUMIF(Mängdförteckning!C3:C12,"Betong &amp; Armering",Mängdförteckning!G3:G12)</f>
        <v/>
      </c>
      <c r="D17" s="27" t="inlineStr">
        <is>
          <t>Pågår</t>
        </is>
      </c>
      <c r="E17" s="5">
        <f>COUNTIF(Mängdförteckning!L3:L12,"Pågår")</f>
        <v/>
      </c>
    </row>
    <row r="18">
      <c r="A18" s="10" t="inlineStr">
        <is>
          <t>VA &amp; Dränering</t>
        </is>
      </c>
      <c r="B18" s="24">
        <f>SUMIF(Mängdförteckning!C3:C12,"VA &amp; Dränering",Mängdförteckning!G3:G12)</f>
        <v/>
      </c>
      <c r="D18" s="28" t="inlineStr">
        <is>
          <t>Planerad</t>
        </is>
      </c>
      <c r="E18" s="5">
        <f>COUNTIF(Mängdförteckning!L3:L12,"Planerad")</f>
        <v/>
      </c>
    </row>
    <row r="19">
      <c r="A19" s="4" t="inlineStr">
        <is>
          <t>Isolering</t>
        </is>
      </c>
      <c r="B19" s="26">
        <f>SUMIF(Mängdförteckning!C3:C12,"Isolering",Mängdförteckning!G3:G12)</f>
        <v/>
      </c>
    </row>
    <row r="20">
      <c r="A20" s="10" t="inlineStr">
        <is>
          <t>Mark &amp; Ytskikt</t>
        </is>
      </c>
      <c r="B20" s="24">
        <f>SUMIF(Mängdförteckning!C3:C12,"Mark &amp; Ytskikt",Mängdförteckning!G3:G12)</f>
        <v/>
      </c>
    </row>
    <row r="21">
      <c r="A21" s="4" t="inlineStr">
        <is>
          <t>Övrigt</t>
        </is>
      </c>
      <c r="B21" s="26">
        <f>SUMIF(Mängdförteckning!C3:C12,"Övrigt",Mängdförteckning!G3:G12)</f>
        <v/>
      </c>
    </row>
  </sheetData>
  <mergeCells count="1">
    <mergeCell ref="A1:H1"/>
  </mergeCells>
  <conditionalFormatting sqref="B13">
    <cfRule type="expression" priority="1" dxfId="0" stopIfTrue="1">
      <formula>B13="Godkänd"</formula>
    </cfRule>
    <cfRule type="expression" priority="2" dxfId="3" stopIfTrue="1">
      <formula>B13&lt;&gt;"Godkänd"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8" customWidth="1" min="3" max="3"/>
    <col width="16" customWidth="1" min="4" max="4"/>
    <col width="5" customWidth="1" min="5" max="5"/>
  </cols>
  <sheetData>
    <row r="1" ht="30" customHeight="1">
      <c r="A1" s="1" t="inlineStr">
        <is>
          <t>INSTRUKTIONER — Mängdförteckning Excel-mall</t>
        </is>
      </c>
    </row>
    <row r="3">
      <c r="A3" s="29" t="inlineStr">
        <is>
          <t>SYFTE</t>
        </is>
      </c>
      <c r="B3" s="13" t="n"/>
      <c r="C3" s="13" t="n"/>
      <c r="D3" s="14" t="n"/>
    </row>
    <row r="4">
      <c r="A4" s="30" t="inlineStr">
        <is>
          <t>Denna mall används för att registrera, beräkna och sammanställa mängder i bygg-, anläggnings- och entreprenadprojekt.</t>
        </is>
      </c>
    </row>
    <row r="5">
      <c r="A5" s="30" t="inlineStr">
        <is>
          <t>Mallen stödjer offert, kalkyl och uppföljning av utfört arbete.</t>
        </is>
      </c>
    </row>
    <row r="6">
      <c r="A6" s="30" t="inlineStr"/>
    </row>
    <row r="7">
      <c r="A7" s="29" t="inlineStr">
        <is>
          <t>HUR MAN FYLLER I MALLEN</t>
        </is>
      </c>
      <c r="B7" s="13" t="n"/>
      <c r="C7" s="13" t="n"/>
      <c r="D7" s="14" t="n"/>
    </row>
    <row r="8">
      <c r="A8" s="30" t="inlineStr">
        <is>
          <t>Pos.nr:     Ange positionsnummer, t.ex. 1.01, 1.02 osv. för logisk ordning.</t>
        </is>
      </c>
    </row>
    <row r="9">
      <c r="A9" s="30" t="inlineStr">
        <is>
          <t>Aktivitet:  Beskriv arbetsposten kortfattat och tydligt.</t>
        </is>
      </c>
    </row>
    <row r="10">
      <c r="A10" s="30" t="inlineStr">
        <is>
          <t>Kategori:   Välj eller ange kategori, t.ex. Mark &amp; Schakt, Betong &amp; Armering.</t>
        </is>
      </c>
    </row>
    <row r="11">
      <c r="A11" s="30" t="inlineStr">
        <is>
          <t>Enhet:      Ange mätenhet (se lista nedan).</t>
        </is>
      </c>
    </row>
    <row r="12">
      <c r="A12" s="30" t="inlineStr">
        <is>
          <t>Antal:      Ange mängden (gul cell = inmatning).</t>
        </is>
      </c>
    </row>
    <row r="13">
      <c r="A13" s="30" t="inlineStr">
        <is>
          <t>À-pris:     Ange enhetspriset i kr (gul cell = inmatning).</t>
        </is>
      </c>
    </row>
    <row r="14">
      <c r="A14" s="30" t="inlineStr">
        <is>
          <t>Belopp:     Beräknas automatiskt: Antal × À-pris.</t>
        </is>
      </c>
    </row>
    <row r="15">
      <c r="A15" s="30" t="inlineStr">
        <is>
          <t>Status:     Välj status i dropdown: Planerad, Pågår eller Klar.</t>
        </is>
      </c>
    </row>
    <row r="16">
      <c r="A16" s="30" t="inlineStr"/>
    </row>
    <row r="17">
      <c r="A17" s="29" t="inlineStr">
        <is>
          <t>FÄRGKODNING</t>
        </is>
      </c>
      <c r="B17" s="13" t="n"/>
      <c r="C17" s="13" t="n"/>
      <c r="D17" s="14" t="n"/>
    </row>
    <row r="18">
      <c r="A18" s="30" t="inlineStr">
        <is>
          <t>Gul bakgrund:   Inmatningsceller — här matar du in data.</t>
        </is>
      </c>
    </row>
    <row r="19">
      <c r="A19" s="30" t="inlineStr">
        <is>
          <t>Grön status:    Klar — arbetsposten är färdigställd.</t>
        </is>
      </c>
    </row>
    <row r="20">
      <c r="A20" s="30" t="inlineStr">
        <is>
          <t>Gul status:     Pågår — arbetet är påbörjat.</t>
        </is>
      </c>
    </row>
    <row r="21">
      <c r="A21" s="30" t="inlineStr">
        <is>
          <t>Blå status:     Planerad — arbetet är inte påbörjat.</t>
        </is>
      </c>
    </row>
    <row r="22">
      <c r="A22" s="30" t="inlineStr">
        <is>
          <t>Röd markering:  Avvikelse eller fel som kräver åtgärd.</t>
        </is>
      </c>
    </row>
    <row r="23">
      <c r="A23" s="30" t="inlineStr"/>
    </row>
    <row r="24">
      <c r="A24" s="29" t="inlineStr">
        <is>
          <t>MOMS</t>
        </is>
      </c>
      <c r="B24" s="13" t="n"/>
      <c r="C24" s="13" t="n"/>
      <c r="D24" s="14" t="n"/>
    </row>
    <row r="25">
      <c r="A25" s="30" t="inlineStr">
        <is>
          <t>Moms för byggrelaterade tjänster är normalt 25 %.</t>
        </is>
      </c>
    </row>
    <row r="26">
      <c r="A26" s="30" t="inlineStr">
        <is>
          <t>Vissa leveranser kan ha annan momssats — kontrollera med din redovisningskonsult.</t>
        </is>
      </c>
    </row>
    <row r="27">
      <c r="A27" s="30" t="inlineStr"/>
    </row>
    <row r="28">
      <c r="A28" s="29" t="inlineStr">
        <is>
          <t>ENHETER — REFERENSLISTA</t>
        </is>
      </c>
      <c r="B28" s="13" t="n"/>
      <c r="C28" s="13" t="n"/>
      <c r="D28" s="14" t="n"/>
    </row>
    <row r="29">
      <c r="A29" s="2" t="inlineStr">
        <is>
          <t>Enhet</t>
        </is>
      </c>
      <c r="B29" s="2" t="inlineStr">
        <is>
          <t>Beskrivning</t>
        </is>
      </c>
      <c r="C29" s="2" t="inlineStr">
        <is>
          <t>Exempel på användning</t>
        </is>
      </c>
    </row>
    <row r="30">
      <c r="A30" s="10" t="inlineStr">
        <is>
          <t>st</t>
        </is>
      </c>
      <c r="B30" s="10" t="inlineStr">
        <is>
          <t>Styck</t>
        </is>
      </c>
      <c r="C30" s="10" t="inlineStr">
        <is>
          <t>Fönster, dörrar, brunnar</t>
        </is>
      </c>
    </row>
    <row r="31">
      <c r="A31" s="4" t="inlineStr">
        <is>
          <t>m</t>
        </is>
      </c>
      <c r="B31" s="4" t="inlineStr">
        <is>
          <t>Löpmeter</t>
        </is>
      </c>
      <c r="C31" s="4" t="inlineStr">
        <is>
          <t>Rör, kabel, kant</t>
        </is>
      </c>
    </row>
    <row r="32">
      <c r="A32" s="10" t="inlineStr">
        <is>
          <t>m²</t>
        </is>
      </c>
      <c r="B32" s="10" t="inlineStr">
        <is>
          <t>Kvadratmeter</t>
        </is>
      </c>
      <c r="C32" s="10" t="inlineStr">
        <is>
          <t>Vägg, golv, tak, marksten</t>
        </is>
      </c>
    </row>
    <row r="33">
      <c r="A33" s="4" t="inlineStr">
        <is>
          <t>m³</t>
        </is>
      </c>
      <c r="B33" s="4" t="inlineStr">
        <is>
          <t>Kubikmeter</t>
        </is>
      </c>
      <c r="C33" s="4" t="inlineStr">
        <is>
          <t>Schakt, betong, fyllning</t>
        </is>
      </c>
    </row>
    <row r="34">
      <c r="A34" s="10" t="inlineStr">
        <is>
          <t>tim</t>
        </is>
      </c>
      <c r="B34" s="10" t="inlineStr">
        <is>
          <t>Timmar</t>
        </is>
      </c>
      <c r="C34" s="10" t="inlineStr">
        <is>
          <t>Arbete, bemanning</t>
        </is>
      </c>
    </row>
    <row r="35">
      <c r="A35" s="4" t="inlineStr">
        <is>
          <t>kg</t>
        </is>
      </c>
      <c r="B35" s="4" t="inlineStr">
        <is>
          <t>Kilogram</t>
        </is>
      </c>
      <c r="C35" s="4" t="inlineStr">
        <is>
          <t>Armering, stål</t>
        </is>
      </c>
    </row>
    <row r="36">
      <c r="A36" s="10" t="inlineStr">
        <is>
          <t>ton</t>
        </is>
      </c>
      <c r="B36" s="10" t="inlineStr">
        <is>
          <t>Ton</t>
        </is>
      </c>
      <c r="C36" s="10" t="inlineStr">
        <is>
          <t>Massor, grus, asfalt</t>
        </is>
      </c>
    </row>
    <row r="38">
      <c r="A38" s="29" t="inlineStr">
        <is>
          <t>PRISLISTA / REFERENSTABELL (för VLOOKUP)</t>
        </is>
      </c>
    </row>
    <row r="39">
      <c r="A39" s="2" t="inlineStr">
        <is>
          <t>Aktivitet</t>
        </is>
      </c>
      <c r="B39" s="2" t="inlineStr">
        <is>
          <t>Standardpris (kr/enhet)</t>
        </is>
      </c>
      <c r="C39" s="2" t="inlineStr">
        <is>
          <t>Enhet</t>
        </is>
      </c>
      <c r="D39" s="2" t="inlineStr">
        <is>
          <t>Kategori</t>
        </is>
      </c>
    </row>
    <row r="40">
      <c r="A40" s="10" t="inlineStr">
        <is>
          <t>Schaktning grund</t>
        </is>
      </c>
      <c r="B40" s="24" t="n">
        <v>850</v>
      </c>
      <c r="C40" s="10" t="inlineStr">
        <is>
          <t>m³</t>
        </is>
      </c>
      <c r="D40" s="10" t="inlineStr">
        <is>
          <t>Mark &amp; Schakt</t>
        </is>
      </c>
    </row>
    <row r="41">
      <c r="A41" s="4" t="inlineStr">
        <is>
          <t>Bortforsling schaktmassor</t>
        </is>
      </c>
      <c r="B41" s="26" t="n">
        <v>320</v>
      </c>
      <c r="C41" s="4" t="inlineStr">
        <is>
          <t>ton</t>
        </is>
      </c>
      <c r="D41" s="4" t="inlineStr">
        <is>
          <t>Mark &amp; Schakt</t>
        </is>
      </c>
    </row>
    <row r="42">
      <c r="A42" s="10" t="inlineStr">
        <is>
          <t>Betong gjutning platta</t>
        </is>
      </c>
      <c r="B42" s="24" t="n">
        <v>2400</v>
      </c>
      <c r="C42" s="10" t="inlineStr">
        <is>
          <t>m³</t>
        </is>
      </c>
      <c r="D42" s="10" t="inlineStr">
        <is>
          <t>Betong &amp; Armering</t>
        </is>
      </c>
    </row>
    <row r="43">
      <c r="A43" s="4" t="inlineStr">
        <is>
          <t>Armering</t>
        </is>
      </c>
      <c r="B43" s="26" t="n">
        <v>18</v>
      </c>
      <c r="C43" s="4" t="inlineStr">
        <is>
          <t>kg</t>
        </is>
      </c>
      <c r="D43" s="4" t="inlineStr">
        <is>
          <t>Betong &amp; Armering</t>
        </is>
      </c>
    </row>
    <row r="44">
      <c r="A44" s="10" t="inlineStr">
        <is>
          <t>Formarbete</t>
        </is>
      </c>
      <c r="B44" s="24" t="n">
        <v>380</v>
      </c>
      <c r="C44" s="10" t="inlineStr">
        <is>
          <t>m²</t>
        </is>
      </c>
      <c r="D44" s="10" t="inlineStr">
        <is>
          <t>Betong &amp; Armering</t>
        </is>
      </c>
    </row>
    <row r="45">
      <c r="A45" s="4" t="inlineStr">
        <is>
          <t>Dräneringsrör</t>
        </is>
      </c>
      <c r="B45" s="26" t="n">
        <v>290</v>
      </c>
      <c r="C45" s="4" t="inlineStr">
        <is>
          <t>m</t>
        </is>
      </c>
      <c r="D45" s="4" t="inlineStr">
        <is>
          <t>VA &amp; Dränering</t>
        </is>
      </c>
    </row>
    <row r="46">
      <c r="A46" s="10" t="inlineStr">
        <is>
          <t>Isolering grund</t>
        </is>
      </c>
      <c r="B46" s="24" t="n">
        <v>210</v>
      </c>
      <c r="C46" s="10" t="inlineStr">
        <is>
          <t>m²</t>
        </is>
      </c>
      <c r="D46" s="10" t="inlineStr">
        <is>
          <t>Isolering</t>
        </is>
      </c>
    </row>
    <row r="47">
      <c r="A47" s="4" t="inlineStr">
        <is>
          <t>Återfyllning</t>
        </is>
      </c>
      <c r="B47" s="26" t="n">
        <v>420</v>
      </c>
      <c r="C47" s="4" t="inlineStr">
        <is>
          <t>m³</t>
        </is>
      </c>
      <c r="D47" s="4" t="inlineStr">
        <is>
          <t>Mark &amp; Schakt</t>
        </is>
      </c>
    </row>
    <row r="48">
      <c r="A48" s="10" t="inlineStr">
        <is>
          <t>Marksten läggning</t>
        </is>
      </c>
      <c r="B48" s="24" t="n">
        <v>550</v>
      </c>
      <c r="C48" s="10" t="inlineStr">
        <is>
          <t>m²</t>
        </is>
      </c>
      <c r="D48" s="10" t="inlineStr">
        <is>
          <t>Mark &amp; Ytskikt</t>
        </is>
      </c>
    </row>
    <row r="49">
      <c r="A49" s="4" t="inlineStr">
        <is>
          <t>Slutstädning / grovstädning</t>
        </is>
      </c>
      <c r="B49" s="26" t="n">
        <v>480</v>
      </c>
      <c r="C49" s="4" t="inlineStr">
        <is>
          <t>tim</t>
        </is>
      </c>
      <c r="D49" s="4" t="inlineStr">
        <is>
          <t>Övrigt</t>
        </is>
      </c>
    </row>
    <row r="51" ht="28" customHeight="1">
      <c r="A51" s="31" t="inlineStr">
        <is>
          <t>VLOOKUP-exempel: =IFERROR(VLOOKUP(B3,Instruktioner!A40:D49,2,FALSE),0)  — hämtar standardpris baserat på aktivitetsnamn.</t>
        </is>
      </c>
    </row>
  </sheetData>
  <mergeCells count="8">
    <mergeCell ref="A1:D1"/>
    <mergeCell ref="A3:D3"/>
    <mergeCell ref="A7:D7"/>
    <mergeCell ref="A17:D17"/>
    <mergeCell ref="A24:D24"/>
    <mergeCell ref="A28:D28"/>
    <mergeCell ref="A38:D38"/>
    <mergeCell ref="A51:D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2026-06-05T08:42:11Z</dcterms:created>
  <dcterms:modified xmlns:dcterms="http://purl.org/dc/terms/" xmlns:xsi="http://www.w3.org/2001/XMLSchema-instance" xsi:type="dcterms:W3CDTF">2026-06-05T08:42:11Z</dcterms:modified>
</cp:coreProperties>
</file>