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msunderlag" sheetId="1" state="visible" r:id="rId1"/>
    <sheet xmlns:r="http://schemas.openxmlformats.org/officeDocument/2006/relationships" name="Momsrapport" sheetId="2" state="visible" r:id="rId2"/>
    <sheet xmlns:r="http://schemas.openxmlformats.org/officeDocument/2006/relationships" name="Kontrollpanel" sheetId="3" state="visible" r:id="rId3"/>
    <sheet xmlns:r="http://schemas.openxmlformats.org/officeDocument/2006/relationships" name="Instruktion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 ##0.00 &quot;kr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E293B"/>
      <sz val="14"/>
    </font>
    <font>
      <name val="Calibri"/>
      <b val="1"/>
      <color rgb="00FFFFFF"/>
      <sz val="14"/>
    </font>
    <font>
      <name val="Calibri"/>
      <b val="1"/>
      <sz val="10"/>
    </font>
    <font>
      <name val="Calibri"/>
      <b val="1"/>
      <color rgb="00FFFFFF"/>
    </font>
    <font>
      <name val="Calibri"/>
      <b val="1"/>
      <color rgb="00FFFFFF"/>
      <sz val="16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E2E8F0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left" vertical="center"/>
    </xf>
    <xf numFmtId="9" fontId="2" fillId="4" borderId="1" applyAlignment="1" pivotButton="0" quotePrefix="0" xfId="0">
      <alignment horizontal="left" vertical="center"/>
    </xf>
    <xf numFmtId="164" fontId="2" fillId="3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/>
    </xf>
    <xf numFmtId="164" fontId="2" fillId="5" borderId="1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164" fontId="6" fillId="2" borderId="1" applyAlignment="1" pivotButton="0" quotePrefix="0" xfId="0">
      <alignment horizontal="right" vertical="center"/>
    </xf>
    <xf numFmtId="10" fontId="6" fillId="2" borderId="1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3" fontId="2" fillId="3" borderId="1" applyAlignment="1" pivotButton="0" quotePrefix="0" xfId="0">
      <alignment horizontal="right" vertical="center"/>
    </xf>
    <xf numFmtId="0" fontId="2" fillId="3" borderId="1" pivotButton="0" quotePrefix="0" xfId="0"/>
    <xf numFmtId="0" fontId="5" fillId="5" borderId="1" applyAlignment="1" pivotButton="0" quotePrefix="0" xfId="0">
      <alignment horizontal="left" vertical="center"/>
    </xf>
    <xf numFmtId="3" fontId="2" fillId="5" borderId="1" applyAlignment="1" pivotButton="0" quotePrefix="0" xfId="0">
      <alignment horizontal="right" vertical="center"/>
    </xf>
    <xf numFmtId="0" fontId="2" fillId="5" borderId="1" pivotButton="0" quotePrefix="0" xfId="0"/>
    <xf numFmtId="0" fontId="1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5" fillId="7" borderId="1" pivotButton="0" quotePrefix="0" xfId="0"/>
    <xf numFmtId="0" fontId="2" fillId="0" borderId="1" pivotButton="0" quotePrefix="0" xfId="0"/>
    <xf numFmtId="0" fontId="1" fillId="6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5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1"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Nettomoms per period</a:t>
            </a:r>
          </a:p>
        </rich>
      </tx>
    </title>
    <plotArea>
      <lineChart>
        <grouping val="standard"/>
        <ser>
          <idx val="0"/>
          <order val="0"/>
          <tx>
            <strRef>
              <f>'Momsrapport'!F2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'Momsrapport'!$A$3:$A$7</f>
            </numRef>
          </cat>
          <val>
            <numRef>
              <f>'Momsrapport'!$F$3:$F$7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Försäljningsmoms vs Ingående moms per period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'Momsrapport'!C2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'Momsrapport'!$A$3:$A$7</f>
            </numRef>
          </cat>
          <val>
            <numRef>
              <f>'Momsrapport'!$C$3:$C$7</f>
            </numRef>
          </val>
        </ser>
        <ser>
          <idx val="1"/>
          <order val="1"/>
          <tx>
            <strRef>
              <f>'Momsrapport'!D2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'Momsrapport'!$A$3:$A$7</f>
            </numRef>
          </cat>
          <val>
            <numRef>
              <f>'Momsrapport'!$D$3:$D$7</f>
            </numRef>
          </val>
        </ser>
        <ser>
          <idx val="2"/>
          <order val="2"/>
          <tx>
            <strRef>
              <f>'Momsrapport'!E2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'Momsrapport'!$A$3:$A$7</f>
            </numRef>
          </cat>
          <val>
            <numRef>
              <f>'Momsrapport'!$E$3:$E$7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Transaktioner: OK vs Kontrollera</a:t>
            </a:r>
          </a:p>
        </rich>
      </tx>
    </title>
    <plotArea>
      <pieChart>
        <varyColors val="1"/>
        <ser>
          <idx val="0"/>
          <order val="0"/>
          <tx>
            <strRef>
              <f>'Kontrollpanel'!B15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'Kontrollpanel'!$A$16:$A$17</f>
            </numRef>
          </cat>
          <val>
            <numRef>
              <f>'Kontrollpanel'!$B$16:$B$17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Nettomoms per period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'Momsrapport'!F2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'Momsrapport'!$A$3:$A$7</f>
            </numRef>
          </cat>
          <val>
            <numRef>
              <f>'Momsrapport'!$F$3:$F$7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10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18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18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4" customWidth="1" min="2" max="2"/>
    <col width="20" customWidth="1" min="3" max="3"/>
    <col width="14" customWidth="1" min="4" max="4"/>
    <col width="20" customWidth="1" min="5" max="5"/>
    <col width="13" customWidth="1" min="6" max="6"/>
    <col width="18" customWidth="1" min="7" max="7"/>
    <col width="10" customWidth="1" min="8" max="8"/>
    <col width="14" customWidth="1" min="9" max="9"/>
    <col width="18" customWidth="1" min="10" max="10"/>
    <col width="22" customWidth="1" min="11" max="11"/>
    <col width="10" customWidth="1" min="12" max="12"/>
    <col width="13" customWidth="1" min="13" max="13"/>
    <col width="22" customWidth="1" min="14" max="14"/>
    <col width="13" customWidth="1" min="15" max="15"/>
    <col width="22" customWidth="1" min="16" max="16"/>
  </cols>
  <sheetData>
    <row r="1" ht="30" customHeight="1">
      <c r="A1" s="1" t="inlineStr">
        <is>
          <t>Datum</t>
        </is>
      </c>
      <c r="B1" s="1" t="inlineStr">
        <is>
          <t>Verifikationsnr</t>
        </is>
      </c>
      <c r="C1" s="1" t="inlineStr">
        <is>
          <t>Kund/Leverantör</t>
        </is>
      </c>
      <c r="D1" s="1" t="inlineStr">
        <is>
          <t>Ort</t>
        </is>
      </c>
      <c r="E1" s="1" t="inlineStr">
        <is>
          <t>Typ av transaktion</t>
        </is>
      </c>
      <c r="F1" s="1" t="inlineStr">
        <is>
          <t>Kontonummer</t>
        </is>
      </c>
      <c r="G1" s="1" t="inlineStr">
        <is>
          <t>Underlag exkl. moms</t>
        </is>
      </c>
      <c r="H1" s="1" t="inlineStr">
        <is>
          <t>Momssats</t>
        </is>
      </c>
      <c r="I1" s="1" t="inlineStr">
        <is>
          <t>Momsbelopp</t>
        </is>
      </c>
      <c r="J1" s="1" t="inlineStr">
        <is>
          <t>Underlag inkl. moms</t>
        </is>
      </c>
      <c r="K1" s="1" t="inlineStr">
        <is>
          <t>Ingående/Utgående moms</t>
        </is>
      </c>
      <c r="L1" s="1" t="inlineStr">
        <is>
          <t>Period</t>
        </is>
      </c>
      <c r="M1" s="1" t="inlineStr">
        <is>
          <t>Bokförd moms</t>
        </is>
      </c>
      <c r="N1" s="1" t="inlineStr">
        <is>
          <t>Avvikelse mot bokföring</t>
        </is>
      </c>
      <c r="O1" s="1" t="inlineStr">
        <is>
          <t>Status</t>
        </is>
      </c>
      <c r="P1" s="1" t="inlineStr">
        <is>
          <t>Kommentar</t>
        </is>
      </c>
    </row>
    <row r="2">
      <c r="A2" s="2" t="inlineStr">
        <is>
          <t>2026-01-15</t>
        </is>
      </c>
      <c r="B2" s="3" t="inlineStr">
        <is>
          <t>V2026-001</t>
        </is>
      </c>
      <c r="C2" s="3" t="inlineStr">
        <is>
          <t>Erik Svensson</t>
        </is>
      </c>
      <c r="D2" s="3" t="inlineStr">
        <is>
          <t>Stockholm</t>
        </is>
      </c>
      <c r="E2" s="3" t="inlineStr">
        <is>
          <t>Försäljning</t>
        </is>
      </c>
      <c r="F2" s="2" t="n">
        <v>3001</v>
      </c>
      <c r="G2" s="4" t="n">
        <v>45000</v>
      </c>
      <c r="H2" s="5" t="n">
        <v>0.25</v>
      </c>
      <c r="I2" s="6">
        <f>ROUND(G2*H2,2)</f>
        <v/>
      </c>
      <c r="J2" s="6">
        <f>G2+I2</f>
        <v/>
      </c>
      <c r="K2" s="6">
        <f>IF(E2="Försäljning",I2,-I2)</f>
        <v/>
      </c>
      <c r="L2" s="3">
        <f>TEXT(A2,"YYYY-MM")</f>
        <v/>
      </c>
      <c r="M2" s="4" t="n">
        <v>11250</v>
      </c>
      <c r="N2" s="6">
        <f>I2-M2</f>
        <v/>
      </c>
      <c r="O2" s="3">
        <f>IF(ABS(N2)&lt;0.5,"OK","Kontrollera")</f>
        <v/>
      </c>
      <c r="P2" s="3" t="inlineStr"/>
    </row>
    <row r="3">
      <c r="A3" s="2" t="inlineStr">
        <is>
          <t>2026-01-22</t>
        </is>
      </c>
      <c r="B3" s="7" t="inlineStr">
        <is>
          <t>V2026-002</t>
        </is>
      </c>
      <c r="C3" s="7" t="inlineStr">
        <is>
          <t>Anna Lindqvist</t>
        </is>
      </c>
      <c r="D3" s="7" t="inlineStr">
        <is>
          <t>Göteborg</t>
        </is>
      </c>
      <c r="E3" s="7" t="inlineStr">
        <is>
          <t>Inköp</t>
        </is>
      </c>
      <c r="F3" s="2" t="n">
        <v>4001</v>
      </c>
      <c r="G3" s="4" t="n">
        <v>18500</v>
      </c>
      <c r="H3" s="5" t="n">
        <v>0.25</v>
      </c>
      <c r="I3" s="8">
        <f>ROUND(G3*H3,2)</f>
        <v/>
      </c>
      <c r="J3" s="8">
        <f>G3+I3</f>
        <v/>
      </c>
      <c r="K3" s="8">
        <f>IF(E3="Försäljning",I3,-I3)</f>
        <v/>
      </c>
      <c r="L3" s="7">
        <f>TEXT(A3,"YYYY-MM")</f>
        <v/>
      </c>
      <c r="M3" s="4" t="n">
        <v>4625</v>
      </c>
      <c r="N3" s="8">
        <f>I3-M3</f>
        <v/>
      </c>
      <c r="O3" s="7">
        <f>IF(ABS(N3)&lt;0.5,"OK","Kontrollera")</f>
        <v/>
      </c>
      <c r="P3" s="7" t="inlineStr">
        <is>
          <t>Kontrolleras</t>
        </is>
      </c>
    </row>
    <row r="4">
      <c r="A4" s="2" t="inlineStr">
        <is>
          <t>2026-02-03</t>
        </is>
      </c>
      <c r="B4" s="3" t="inlineStr">
        <is>
          <t>V2026-003</t>
        </is>
      </c>
      <c r="C4" s="3" t="inlineStr">
        <is>
          <t>Lars Bergström</t>
        </is>
      </c>
      <c r="D4" s="3" t="inlineStr">
        <is>
          <t>Malmö</t>
        </is>
      </c>
      <c r="E4" s="3" t="inlineStr">
        <is>
          <t>Försäljning</t>
        </is>
      </c>
      <c r="F4" s="2" t="n">
        <v>3002</v>
      </c>
      <c r="G4" s="4" t="n">
        <v>32000</v>
      </c>
      <c r="H4" s="5" t="n">
        <v>0.12</v>
      </c>
      <c r="I4" s="6">
        <f>ROUND(G4*H4,2)</f>
        <v/>
      </c>
      <c r="J4" s="6">
        <f>G4+I4</f>
        <v/>
      </c>
      <c r="K4" s="6">
        <f>IF(E4="Försäljning",I4,-I4)</f>
        <v/>
      </c>
      <c r="L4" s="3">
        <f>TEXT(A4,"YYYY-MM")</f>
        <v/>
      </c>
      <c r="M4" s="4" t="n">
        <v>3840</v>
      </c>
      <c r="N4" s="6">
        <f>I4-M4</f>
        <v/>
      </c>
      <c r="O4" s="3">
        <f>IF(ABS(N4)&lt;0.5,"OK","Kontrollera")</f>
        <v/>
      </c>
      <c r="P4" s="3" t="inlineStr"/>
    </row>
    <row r="5">
      <c r="A5" s="2" t="inlineStr">
        <is>
          <t>2026-02-14</t>
        </is>
      </c>
      <c r="B5" s="7" t="inlineStr">
        <is>
          <t>V2026-004</t>
        </is>
      </c>
      <c r="C5" s="7" t="inlineStr">
        <is>
          <t>Karin Nilsson</t>
        </is>
      </c>
      <c r="D5" s="7" t="inlineStr">
        <is>
          <t>Uppsala</t>
        </is>
      </c>
      <c r="E5" s="7" t="inlineStr">
        <is>
          <t>Inköp</t>
        </is>
      </c>
      <c r="F5" s="2" t="n">
        <v>4002</v>
      </c>
      <c r="G5" s="4" t="n">
        <v>8750</v>
      </c>
      <c r="H5" s="5" t="n">
        <v>0.25</v>
      </c>
      <c r="I5" s="8">
        <f>ROUND(G5*H5,2)</f>
        <v/>
      </c>
      <c r="J5" s="8">
        <f>G5+I5</f>
        <v/>
      </c>
      <c r="K5" s="8">
        <f>IF(E5="Försäljning",I5,-I5)</f>
        <v/>
      </c>
      <c r="L5" s="7">
        <f>TEXT(A5,"YYYY-MM")</f>
        <v/>
      </c>
      <c r="M5" s="4" t="n">
        <v>2195</v>
      </c>
      <c r="N5" s="8">
        <f>I5-M5</f>
        <v/>
      </c>
      <c r="O5" s="7">
        <f>IF(ABS(N5)&lt;0.5,"OK","Kontrollera")</f>
        <v/>
      </c>
      <c r="P5" s="7" t="inlineStr">
        <is>
          <t>Avrundning</t>
        </is>
      </c>
    </row>
    <row r="6">
      <c r="A6" s="2" t="inlineStr">
        <is>
          <t>2026-03-05</t>
        </is>
      </c>
      <c r="B6" s="3" t="inlineStr">
        <is>
          <t>V2026-005</t>
        </is>
      </c>
      <c r="C6" s="3" t="inlineStr">
        <is>
          <t>Johan Petersson</t>
        </is>
      </c>
      <c r="D6" s="3" t="inlineStr">
        <is>
          <t>Västerås</t>
        </is>
      </c>
      <c r="E6" s="3" t="inlineStr">
        <is>
          <t>Försäljning</t>
        </is>
      </c>
      <c r="F6" s="2" t="n">
        <v>3001</v>
      </c>
      <c r="G6" s="4" t="n">
        <v>61200</v>
      </c>
      <c r="H6" s="5" t="n">
        <v>0.25</v>
      </c>
      <c r="I6" s="6">
        <f>ROUND(G6*H6,2)</f>
        <v/>
      </c>
      <c r="J6" s="6">
        <f>G6+I6</f>
        <v/>
      </c>
      <c r="K6" s="6">
        <f>IF(E6="Försäljning",I6,-I6)</f>
        <v/>
      </c>
      <c r="L6" s="3">
        <f>TEXT(A6,"YYYY-MM")</f>
        <v/>
      </c>
      <c r="M6" s="4" t="n">
        <v>15300</v>
      </c>
      <c r="N6" s="6">
        <f>I6-M6</f>
        <v/>
      </c>
      <c r="O6" s="3">
        <f>IF(ABS(N6)&lt;0.5,"OK","Kontrollera")</f>
        <v/>
      </c>
      <c r="P6" s="3" t="inlineStr"/>
    </row>
    <row r="7">
      <c r="A7" s="2" t="inlineStr">
        <is>
          <t>2026-03-18</t>
        </is>
      </c>
      <c r="B7" s="7" t="inlineStr">
        <is>
          <t>V2026-006</t>
        </is>
      </c>
      <c r="C7" s="7" t="inlineStr">
        <is>
          <t>Sara Johansson</t>
        </is>
      </c>
      <c r="D7" s="7" t="inlineStr">
        <is>
          <t>Örebro</t>
        </is>
      </c>
      <c r="E7" s="7" t="inlineStr">
        <is>
          <t>Inköp</t>
        </is>
      </c>
      <c r="F7" s="2" t="n">
        <v>4003</v>
      </c>
      <c r="G7" s="4" t="n">
        <v>5400</v>
      </c>
      <c r="H7" s="5" t="n">
        <v>0.06</v>
      </c>
      <c r="I7" s="8">
        <f>ROUND(G7*H7,2)</f>
        <v/>
      </c>
      <c r="J7" s="8">
        <f>G7+I7</f>
        <v/>
      </c>
      <c r="K7" s="8">
        <f>IF(E7="Försäljning",I7,-I7)</f>
        <v/>
      </c>
      <c r="L7" s="7">
        <f>TEXT(A7,"YYYY-MM")</f>
        <v/>
      </c>
      <c r="M7" s="4" t="n">
        <v>324</v>
      </c>
      <c r="N7" s="8">
        <f>I7-M7</f>
        <v/>
      </c>
      <c r="O7" s="7">
        <f>IF(ABS(N7)&lt;0.5,"OK","Kontrollera")</f>
        <v/>
      </c>
      <c r="P7" s="7" t="inlineStr"/>
    </row>
    <row r="8">
      <c r="A8" s="2" t="inlineStr">
        <is>
          <t>2026-04-02</t>
        </is>
      </c>
      <c r="B8" s="3" t="inlineStr">
        <is>
          <t>V2026-007</t>
        </is>
      </c>
      <c r="C8" s="3" t="inlineStr">
        <is>
          <t>Anders Magnusson</t>
        </is>
      </c>
      <c r="D8" s="3" t="inlineStr">
        <is>
          <t>Linköping</t>
        </is>
      </c>
      <c r="E8" s="3" t="inlineStr">
        <is>
          <t>Försäljning</t>
        </is>
      </c>
      <c r="F8" s="2" t="n">
        <v>3003</v>
      </c>
      <c r="G8" s="4" t="n">
        <v>27500</v>
      </c>
      <c r="H8" s="5" t="n">
        <v>0.12</v>
      </c>
      <c r="I8" s="6">
        <f>ROUND(G8*H8,2)</f>
        <v/>
      </c>
      <c r="J8" s="6">
        <f>G8+I8</f>
        <v/>
      </c>
      <c r="K8" s="6">
        <f>IF(E8="Försäljning",I8,-I8)</f>
        <v/>
      </c>
      <c r="L8" s="3">
        <f>TEXT(A8,"YYYY-MM")</f>
        <v/>
      </c>
      <c r="M8" s="4" t="n">
        <v>3300</v>
      </c>
      <c r="N8" s="6">
        <f>I8-M8</f>
        <v/>
      </c>
      <c r="O8" s="3">
        <f>IF(ABS(N8)&lt;0.5,"OK","Kontrollera")</f>
        <v/>
      </c>
      <c r="P8" s="3" t="inlineStr"/>
    </row>
    <row r="9">
      <c r="A9" s="2" t="inlineStr">
        <is>
          <t>2026-04-20</t>
        </is>
      </c>
      <c r="B9" s="7" t="inlineStr">
        <is>
          <t>V2026-008</t>
        </is>
      </c>
      <c r="C9" s="7" t="inlineStr">
        <is>
          <t>Eva Eriksson</t>
        </is>
      </c>
      <c r="D9" s="7" t="inlineStr">
        <is>
          <t>Helsingborg</t>
        </is>
      </c>
      <c r="E9" s="7" t="inlineStr">
        <is>
          <t>Inköp</t>
        </is>
      </c>
      <c r="F9" s="2" t="n">
        <v>4001</v>
      </c>
      <c r="G9" s="4" t="n">
        <v>42000</v>
      </c>
      <c r="H9" s="5" t="n">
        <v>0.25</v>
      </c>
      <c r="I9" s="8">
        <f>ROUND(G9*H9,2)</f>
        <v/>
      </c>
      <c r="J9" s="8">
        <f>G9+I9</f>
        <v/>
      </c>
      <c r="K9" s="8">
        <f>IF(E9="Försäljning",I9,-I9)</f>
        <v/>
      </c>
      <c r="L9" s="7">
        <f>TEXT(A9,"YYYY-MM")</f>
        <v/>
      </c>
      <c r="M9" s="4" t="n">
        <v>10502</v>
      </c>
      <c r="N9" s="8">
        <f>I9-M9</f>
        <v/>
      </c>
      <c r="O9" s="7">
        <f>IF(ABS(N9)&lt;0.5,"OK","Kontrollera")</f>
        <v/>
      </c>
      <c r="P9" s="7" t="inlineStr">
        <is>
          <t>Differens</t>
        </is>
      </c>
    </row>
    <row r="10">
      <c r="A10" s="2" t="inlineStr">
        <is>
          <t>2026-05-08</t>
        </is>
      </c>
      <c r="B10" s="3" t="inlineStr">
        <is>
          <t>V2026-009</t>
        </is>
      </c>
      <c r="C10" s="3" t="inlineStr">
        <is>
          <t>Mikael Karlsson</t>
        </is>
      </c>
      <c r="D10" s="3" t="inlineStr">
        <is>
          <t>Stockholm</t>
        </is>
      </c>
      <c r="E10" s="3" t="inlineStr">
        <is>
          <t>Försäljning</t>
        </is>
      </c>
      <c r="F10" s="2" t="n">
        <v>3001</v>
      </c>
      <c r="G10" s="4" t="n">
        <v>93000</v>
      </c>
      <c r="H10" s="5" t="n">
        <v>0.25</v>
      </c>
      <c r="I10" s="6">
        <f>ROUND(G10*H10,2)</f>
        <v/>
      </c>
      <c r="J10" s="6">
        <f>G10+I10</f>
        <v/>
      </c>
      <c r="K10" s="6">
        <f>IF(E10="Försäljning",I10,-I10)</f>
        <v/>
      </c>
      <c r="L10" s="3">
        <f>TEXT(A10,"YYYY-MM")</f>
        <v/>
      </c>
      <c r="M10" s="4" t="n">
        <v>23250</v>
      </c>
      <c r="N10" s="6">
        <f>I10-M10</f>
        <v/>
      </c>
      <c r="O10" s="3">
        <f>IF(ABS(N10)&lt;0.5,"OK","Kontrollera")</f>
        <v/>
      </c>
      <c r="P10" s="3" t="inlineStr"/>
    </row>
    <row r="11">
      <c r="A11" s="2" t="inlineStr">
        <is>
          <t>2026-05-25</t>
        </is>
      </c>
      <c r="B11" s="7" t="inlineStr">
        <is>
          <t>V2026-010</t>
        </is>
      </c>
      <c r="C11" s="7" t="inlineStr">
        <is>
          <t>Maria Olsson</t>
        </is>
      </c>
      <c r="D11" s="7" t="inlineStr">
        <is>
          <t>Göteborg</t>
        </is>
      </c>
      <c r="E11" s="7" t="inlineStr">
        <is>
          <t>Inköp</t>
        </is>
      </c>
      <c r="F11" s="2" t="n">
        <v>4002</v>
      </c>
      <c r="G11" s="4" t="n">
        <v>14600</v>
      </c>
      <c r="H11" s="5" t="n">
        <v>0.12</v>
      </c>
      <c r="I11" s="8">
        <f>ROUND(G11*H11,2)</f>
        <v/>
      </c>
      <c r="J11" s="8">
        <f>G11+I11</f>
        <v/>
      </c>
      <c r="K11" s="8">
        <f>IF(E11="Försäljning",I11,-I11)</f>
        <v/>
      </c>
      <c r="L11" s="7">
        <f>TEXT(A11,"YYYY-MM")</f>
        <v/>
      </c>
      <c r="M11" s="4" t="n">
        <v>1752</v>
      </c>
      <c r="N11" s="8">
        <f>I11-M11</f>
        <v/>
      </c>
      <c r="O11" s="7">
        <f>IF(ABS(N11)&lt;0.5,"OK","Kontrollera")</f>
        <v/>
      </c>
      <c r="P11" s="7" t="inlineStr"/>
    </row>
  </sheetData>
  <conditionalFormatting sqref="N2:N11">
    <cfRule type="expression" priority="1" dxfId="0" stopIfTrue="1">
      <formula>N2&lt;-0.5</formula>
    </cfRule>
  </conditionalFormatting>
  <conditionalFormatting sqref="O2:O11">
    <cfRule type="expression" priority="2" dxfId="0" stopIfTrue="1">
      <formula>O2="Kontrollera"</formula>
    </cfRule>
  </conditionalFormatting>
  <dataValidations count="2">
    <dataValidation sqref="H2:H200" showErrorMessage="1" showInputMessage="1" allowBlank="0" type="list">
      <formula1>"25%,12%,6%"</formula1>
    </dataValidation>
    <dataValidation sqref="E2:E200" showErrorMessage="1" showInputMessage="1" allowBlank="0" type="list">
      <formula1>"Försäljning,Inköp"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18" customWidth="1" min="4" max="4"/>
    <col width="16" customWidth="1" min="5" max="5"/>
    <col width="14" customWidth="1" min="6" max="6"/>
    <col width="14" customWidth="1" min="7" max="7"/>
    <col width="12" customWidth="1" min="8" max="8"/>
    <col width="13" customWidth="1" min="9" max="9"/>
  </cols>
  <sheetData>
    <row r="1" ht="32" customHeight="1">
      <c r="A1" s="9" t="inlineStr">
        <is>
          <t>Momsrapport – Sammanfattning per period</t>
        </is>
      </c>
    </row>
    <row r="2">
      <c r="A2" s="1" t="inlineStr">
        <is>
          <t>Period</t>
        </is>
      </c>
      <c r="B2" s="1" t="inlineStr">
        <is>
          <t>Försäljning exkl. moms</t>
        </is>
      </c>
      <c r="C2" s="1" t="inlineStr">
        <is>
          <t>Försäljningsmoms</t>
        </is>
      </c>
      <c r="D2" s="1" t="inlineStr">
        <is>
          <t>Inköp exkl. moms</t>
        </is>
      </c>
      <c r="E2" s="1" t="inlineStr">
        <is>
          <t>Ingående moms</t>
        </is>
      </c>
      <c r="F2" s="1" t="inlineStr">
        <is>
          <t>Nettomoms</t>
        </is>
      </c>
      <c r="G2" s="1" t="inlineStr">
        <is>
          <t>Bokförd moms</t>
        </is>
      </c>
      <c r="H2" s="1" t="inlineStr">
        <is>
          <t>Differens</t>
        </is>
      </c>
      <c r="I2" s="1" t="inlineStr">
        <is>
          <t>Avvikelse %</t>
        </is>
      </c>
    </row>
    <row r="3">
      <c r="A3" s="10" t="inlineStr">
        <is>
          <t>2026-01</t>
        </is>
      </c>
      <c r="B3" s="11">
        <f>IFERROR(SUMIFS(Momsunderlag!G:G,Momsunderlag!E:E,"Försäljning",Momsunderlag!L:L,A3),0)</f>
        <v/>
      </c>
      <c r="C3" s="11">
        <f>IFERROR(SUMIFS(Momsunderlag!I:I,Momsunderlag!E:E,"Försäljning",Momsunderlag!L:L,A3),0)</f>
        <v/>
      </c>
      <c r="D3" s="11">
        <f>IFERROR(SUMIFS(Momsunderlag!G:G,Momsunderlag!E:E,"Inköp",Momsunderlag!L:L,A3),0)</f>
        <v/>
      </c>
      <c r="E3" s="11">
        <f>IFERROR(SUMIFS(Momsunderlag!I:I,Momsunderlag!E:E,"Inköp",Momsunderlag!L:L,A3),0)</f>
        <v/>
      </c>
      <c r="F3" s="11">
        <f>C3-E3</f>
        <v/>
      </c>
      <c r="G3" s="12" t="n">
        <v>15875</v>
      </c>
      <c r="H3" s="11">
        <f>F3-G3</f>
        <v/>
      </c>
      <c r="I3" s="13">
        <f>IFERROR(H3/G3,0)</f>
        <v/>
      </c>
    </row>
    <row r="4">
      <c r="A4" s="14" t="inlineStr">
        <is>
          <t>2026-02</t>
        </is>
      </c>
      <c r="B4" s="15">
        <f>IFERROR(SUMIFS(Momsunderlag!G:G,Momsunderlag!E:E,"Försäljning",Momsunderlag!L:L,A4),0)</f>
        <v/>
      </c>
      <c r="C4" s="15">
        <f>IFERROR(SUMIFS(Momsunderlag!I:I,Momsunderlag!E:E,"Försäljning",Momsunderlag!L:L,A4),0)</f>
        <v/>
      </c>
      <c r="D4" s="15">
        <f>IFERROR(SUMIFS(Momsunderlag!G:G,Momsunderlag!E:E,"Inköp",Momsunderlag!L:L,A4),0)</f>
        <v/>
      </c>
      <c r="E4" s="15">
        <f>IFERROR(SUMIFS(Momsunderlag!I:I,Momsunderlag!E:E,"Inköp",Momsunderlag!L:L,A4),0)</f>
        <v/>
      </c>
      <c r="F4" s="15">
        <f>C4-E4</f>
        <v/>
      </c>
      <c r="G4" s="12" t="n">
        <v>6035</v>
      </c>
      <c r="H4" s="15">
        <f>F4-G4</f>
        <v/>
      </c>
      <c r="I4" s="16">
        <f>IFERROR(H4/G4,0)</f>
        <v/>
      </c>
    </row>
    <row r="5">
      <c r="A5" s="10" t="inlineStr">
        <is>
          <t>2026-03</t>
        </is>
      </c>
      <c r="B5" s="11">
        <f>IFERROR(SUMIFS(Momsunderlag!G:G,Momsunderlag!E:E,"Försäljning",Momsunderlag!L:L,A5),0)</f>
        <v/>
      </c>
      <c r="C5" s="11">
        <f>IFERROR(SUMIFS(Momsunderlag!I:I,Momsunderlag!E:E,"Försäljning",Momsunderlag!L:L,A5),0)</f>
        <v/>
      </c>
      <c r="D5" s="11">
        <f>IFERROR(SUMIFS(Momsunderlag!G:G,Momsunderlag!E:E,"Inköp",Momsunderlag!L:L,A5),0)</f>
        <v/>
      </c>
      <c r="E5" s="11">
        <f>IFERROR(SUMIFS(Momsunderlag!I:I,Momsunderlag!E:E,"Inköp",Momsunderlag!L:L,A5),0)</f>
        <v/>
      </c>
      <c r="F5" s="11">
        <f>C5-E5</f>
        <v/>
      </c>
      <c r="G5" s="12" t="n">
        <v>14976</v>
      </c>
      <c r="H5" s="11">
        <f>F5-G5</f>
        <v/>
      </c>
      <c r="I5" s="13">
        <f>IFERROR(H5/G5,0)</f>
        <v/>
      </c>
    </row>
    <row r="6">
      <c r="A6" s="14" t="inlineStr">
        <is>
          <t>2026-04</t>
        </is>
      </c>
      <c r="B6" s="15">
        <f>IFERROR(SUMIFS(Momsunderlag!G:G,Momsunderlag!E:E,"Försäljning",Momsunderlag!L:L,A6),0)</f>
        <v/>
      </c>
      <c r="C6" s="15">
        <f>IFERROR(SUMIFS(Momsunderlag!I:I,Momsunderlag!E:E,"Försäljning",Momsunderlag!L:L,A6),0)</f>
        <v/>
      </c>
      <c r="D6" s="15">
        <f>IFERROR(SUMIFS(Momsunderlag!G:G,Momsunderlag!E:E,"Inköp",Momsunderlag!L:L,A6),0)</f>
        <v/>
      </c>
      <c r="E6" s="15">
        <f>IFERROR(SUMIFS(Momsunderlag!I:I,Momsunderlag!E:E,"Inköp",Momsunderlag!L:L,A6),0)</f>
        <v/>
      </c>
      <c r="F6" s="15">
        <f>C6-E6</f>
        <v/>
      </c>
      <c r="G6" s="12" t="n">
        <v>6798</v>
      </c>
      <c r="H6" s="15">
        <f>F6-G6</f>
        <v/>
      </c>
      <c r="I6" s="16">
        <f>IFERROR(H6/G6,0)</f>
        <v/>
      </c>
    </row>
    <row r="7">
      <c r="A7" s="10" t="inlineStr">
        <is>
          <t>2026-05</t>
        </is>
      </c>
      <c r="B7" s="11">
        <f>IFERROR(SUMIFS(Momsunderlag!G:G,Momsunderlag!E:E,"Försäljning",Momsunderlag!L:L,A7),0)</f>
        <v/>
      </c>
      <c r="C7" s="11">
        <f>IFERROR(SUMIFS(Momsunderlag!I:I,Momsunderlag!E:E,"Försäljning",Momsunderlag!L:L,A7),0)</f>
        <v/>
      </c>
      <c r="D7" s="11">
        <f>IFERROR(SUMIFS(Momsunderlag!G:G,Momsunderlag!E:E,"Inköp",Momsunderlag!L:L,A7),0)</f>
        <v/>
      </c>
      <c r="E7" s="11">
        <f>IFERROR(SUMIFS(Momsunderlag!I:I,Momsunderlag!E:E,"Inköp",Momsunderlag!L:L,A7),0)</f>
        <v/>
      </c>
      <c r="F7" s="11">
        <f>C7-E7</f>
        <v/>
      </c>
      <c r="G7" s="12" t="n">
        <v>21498</v>
      </c>
      <c r="H7" s="11">
        <f>F7-G7</f>
        <v/>
      </c>
      <c r="I7" s="13">
        <f>IFERROR(H7/G7,0)</f>
        <v/>
      </c>
    </row>
    <row r="8">
      <c r="A8" s="17" t="inlineStr">
        <is>
          <t>TOTALT</t>
        </is>
      </c>
      <c r="B8" s="18">
        <f>SUM(B3:B7)</f>
        <v/>
      </c>
      <c r="C8" s="18">
        <f>SUM(C3:C7)</f>
        <v/>
      </c>
      <c r="D8" s="18">
        <f>SUM(D3:D7)</f>
        <v/>
      </c>
      <c r="E8" s="18">
        <f>SUM(E3:E7)</f>
        <v/>
      </c>
      <c r="F8" s="18">
        <f>SUM(F3:F7)</f>
        <v/>
      </c>
      <c r="G8" s="18">
        <f>SUM(G3:G7)</f>
        <v/>
      </c>
      <c r="H8" s="18">
        <f>SUM(H3:H7)</f>
        <v/>
      </c>
      <c r="I8" s="19">
        <f>IFERROR(H8/G8,0)</f>
        <v/>
      </c>
    </row>
  </sheetData>
  <mergeCells count="1">
    <mergeCell ref="A1:I1"/>
  </mergeCells>
  <conditionalFormatting sqref="H3:H8">
    <cfRule type="expression" priority="1" dxfId="0" stopIfTrue="1">
      <formula>H3&lt;0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5" customWidth="1" min="1" max="1"/>
    <col width="20" customWidth="1" min="2" max="2"/>
    <col width="8" customWidth="1" min="3" max="3"/>
    <col width="14" customWidth="1" min="4" max="4"/>
    <col width="30" customWidth="1" min="5" max="5"/>
  </cols>
  <sheetData>
    <row r="1" ht="36" customHeight="1">
      <c r="A1" s="20" t="inlineStr">
        <is>
          <t>Kontrollpanel – Momsavstämning 2026</t>
        </is>
      </c>
    </row>
    <row r="2"/>
    <row r="3">
      <c r="A3" s="1" t="inlineStr">
        <is>
          <t>Nyckeltal</t>
        </is>
      </c>
      <c r="B3" s="1" t="inlineStr">
        <is>
          <t>Värde</t>
        </is>
      </c>
      <c r="C3" s="1" t="inlineStr">
        <is>
          <t>Enhet</t>
        </is>
      </c>
      <c r="D3" s="1" t="inlineStr">
        <is>
          <t>Status</t>
        </is>
      </c>
      <c r="E3" s="1" t="inlineStr">
        <is>
          <t>Kommentar</t>
        </is>
      </c>
    </row>
    <row r="4">
      <c r="A4" s="21" t="inlineStr">
        <is>
          <t>Totalt antal transaktioner</t>
        </is>
      </c>
      <c r="B4" s="22">
        <f>COUNTA(Momsunderlag!A:A)-1</f>
        <v/>
      </c>
      <c r="C4" s="10" t="inlineStr">
        <is>
          <t>st</t>
        </is>
      </c>
      <c r="D4" s="23" t="inlineStr"/>
      <c r="E4" s="3" t="inlineStr"/>
    </row>
    <row r="5">
      <c r="A5" s="24" t="inlineStr">
        <is>
          <t>Antal poster – Kontrollera</t>
        </is>
      </c>
      <c r="B5" s="25">
        <f>COUNTIF(Momsunderlag!O:O,"Kontrollera")</f>
        <v/>
      </c>
      <c r="C5" s="14" t="inlineStr">
        <is>
          <t>st</t>
        </is>
      </c>
      <c r="D5" s="14">
        <f>IF(B5=0,"OK","Åtgärd krävs")</f>
        <v/>
      </c>
      <c r="E5" s="7" t="inlineStr">
        <is>
          <t>Bör vara 0</t>
        </is>
      </c>
    </row>
    <row r="6">
      <c r="A6" s="21" t="inlineStr">
        <is>
          <t>Summa försäljning exkl. moms</t>
        </is>
      </c>
      <c r="B6" s="11">
        <f>IFERROR(SUMIF(Momsunderlag!E:E,"Försäljning",Momsunderlag!G:G),0)</f>
        <v/>
      </c>
      <c r="C6" s="10" t="inlineStr">
        <is>
          <t>kr</t>
        </is>
      </c>
      <c r="D6" s="23" t="inlineStr"/>
      <c r="E6" s="3" t="inlineStr"/>
    </row>
    <row r="7">
      <c r="A7" s="24" t="inlineStr">
        <is>
          <t>Summa inköp exkl. moms</t>
        </is>
      </c>
      <c r="B7" s="15">
        <f>IFERROR(SUMIF(Momsunderlag!E:E,"Inköp",Momsunderlag!G:G),0)</f>
        <v/>
      </c>
      <c r="C7" s="14" t="inlineStr">
        <is>
          <t>kr</t>
        </is>
      </c>
      <c r="D7" s="26" t="inlineStr"/>
      <c r="E7" s="7" t="inlineStr"/>
    </row>
    <row r="8">
      <c r="A8" s="21" t="inlineStr">
        <is>
          <t>Summa utgående moms</t>
        </is>
      </c>
      <c r="B8" s="11">
        <f>IFERROR(SUMIF(Momsunderlag!E:E,"Försäljning",Momsunderlag!I:I),0)</f>
        <v/>
      </c>
      <c r="C8" s="10" t="inlineStr">
        <is>
          <t>kr</t>
        </is>
      </c>
      <c r="D8" s="23" t="inlineStr"/>
      <c r="E8" s="3" t="inlineStr"/>
    </row>
    <row r="9">
      <c r="A9" s="24" t="inlineStr">
        <is>
          <t>Summa ingående moms</t>
        </is>
      </c>
      <c r="B9" s="15">
        <f>IFERROR(SUMIF(Momsunderlag!E:E,"Inköp",Momsunderlag!I:I),0)</f>
        <v/>
      </c>
      <c r="C9" s="14" t="inlineStr">
        <is>
          <t>kr</t>
        </is>
      </c>
      <c r="D9" s="26" t="inlineStr"/>
      <c r="E9" s="7" t="inlineStr"/>
    </row>
    <row r="10">
      <c r="A10" s="21" t="inlineStr">
        <is>
          <t>Nettomoms (utgående-ingående)</t>
        </is>
      </c>
      <c r="B10" s="11">
        <f>IFERROR(B8-B9,0)</f>
        <v/>
      </c>
      <c r="C10" s="10" t="inlineStr">
        <is>
          <t>kr</t>
        </is>
      </c>
      <c r="D10" s="23" t="inlineStr"/>
      <c r="E10" s="3" t="inlineStr">
        <is>
          <t>Ska stämma med deklaration</t>
        </is>
      </c>
    </row>
    <row r="11">
      <c r="A11" s="24" t="inlineStr">
        <is>
          <t>Andel avvikelseposter (%)</t>
        </is>
      </c>
      <c r="B11" s="16">
        <f>IFERROR(B5/B4,0)</f>
        <v/>
      </c>
      <c r="C11" s="14" t="inlineStr">
        <is>
          <t>%</t>
        </is>
      </c>
      <c r="D11" s="26" t="inlineStr"/>
      <c r="E11" s="7" t="inlineStr"/>
    </row>
    <row r="12"/>
    <row r="13">
      <c r="A13" s="27" t="inlineStr">
        <is>
          <t>Visualisering</t>
        </is>
      </c>
      <c r="B13" s="28" t="n"/>
      <c r="C13" s="28" t="n"/>
      <c r="D13" s="28" t="n"/>
      <c r="E13" s="29" t="n"/>
    </row>
    <row r="14"/>
    <row r="15">
      <c r="A15" s="30" t="inlineStr">
        <is>
          <t>Status</t>
        </is>
      </c>
      <c r="B15" s="30" t="inlineStr">
        <is>
          <t>Antal</t>
        </is>
      </c>
    </row>
    <row r="16">
      <c r="A16" s="31" t="inlineStr">
        <is>
          <t>OK</t>
        </is>
      </c>
      <c r="B16" s="31">
        <f>COUNTIF(Momsunderlag!O:O,"OK")</f>
        <v/>
      </c>
    </row>
    <row r="17">
      <c r="A17" s="31" t="inlineStr">
        <is>
          <t>Kontrollera</t>
        </is>
      </c>
      <c r="B17" s="31">
        <f>COUNTIF(Momsunderlag!O:O,"Kontrollera")</f>
        <v/>
      </c>
    </row>
  </sheetData>
  <mergeCells count="2">
    <mergeCell ref="A1:E1"/>
    <mergeCell ref="A13:E13"/>
  </mergeCells>
  <conditionalFormatting sqref="B5">
    <cfRule type="expression" priority="1" dxfId="0" stopIfTrue="1">
      <formula>B5&gt;0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70" customWidth="1" min="2" max="2"/>
    <col width="30" customWidth="1" min="3" max="3"/>
  </cols>
  <sheetData>
    <row r="1" ht="36" customHeight="1">
      <c r="A1" s="9" t="inlineStr">
        <is>
          <t>Instruktioner – Momsavstämning Excel-mall</t>
        </is>
      </c>
    </row>
    <row r="2" ht="22" customHeight="1">
      <c r="A2" s="32" t="inlineStr">
        <is>
          <t>Blad 1 – Momsunderlag: Kolumnbeskrivning</t>
        </is>
      </c>
      <c r="B2" s="28" t="n"/>
      <c r="C2" s="29" t="n"/>
    </row>
    <row r="3" ht="40" customHeight="1">
      <c r="A3" s="33" t="inlineStr">
        <is>
          <t>Datum</t>
        </is>
      </c>
      <c r="B3" s="34" t="inlineStr">
        <is>
          <t>Faktura- eller bokföringsdatum i format YYYY-MM-DD.</t>
        </is>
      </c>
      <c r="C3" s="34" t="inlineStr">
        <is>
          <t>Inmatningsfält (gult)</t>
        </is>
      </c>
    </row>
    <row r="4" ht="40" customHeight="1">
      <c r="A4" s="35" t="inlineStr">
        <is>
          <t>Verifikationsnr</t>
        </is>
      </c>
      <c r="B4" s="36" t="inlineStr">
        <is>
          <t>Unikt verifikationsnummer från bokföringen, t.ex. V2026-001.</t>
        </is>
      </c>
      <c r="C4" s="36" t="inlineStr"/>
    </row>
    <row r="5" ht="40" customHeight="1">
      <c r="A5" s="33" t="inlineStr">
        <is>
          <t>Kund/Leverantör</t>
        </is>
      </c>
      <c r="B5" s="34" t="inlineStr">
        <is>
          <t>Namn på kund (vid försäljning) eller leverantör (vid inköp).</t>
        </is>
      </c>
      <c r="C5" s="34" t="inlineStr"/>
    </row>
    <row r="6" ht="40" customHeight="1">
      <c r="A6" s="35" t="inlineStr">
        <is>
          <t>Ort</t>
        </is>
      </c>
      <c r="B6" s="36" t="inlineStr">
        <is>
          <t>Stad eller ort kopplad till motparten.</t>
        </is>
      </c>
      <c r="C6" s="36" t="inlineStr"/>
    </row>
    <row r="7" ht="40" customHeight="1">
      <c r="A7" s="33" t="inlineStr">
        <is>
          <t>Typ av transaktion</t>
        </is>
      </c>
      <c r="B7" s="34" t="inlineStr">
        <is>
          <t>Välj: Försäljning eller Inköp. Styr ingående/utgående moms.</t>
        </is>
      </c>
      <c r="C7" s="34" t="inlineStr">
        <is>
          <t>Dropdown</t>
        </is>
      </c>
    </row>
    <row r="8" ht="40" customHeight="1">
      <c r="A8" s="35" t="inlineStr">
        <is>
          <t>Kontonummer</t>
        </is>
      </c>
      <c r="B8" s="36" t="inlineStr">
        <is>
          <t>Bokföringskonto, t.ex. 3001 (försäljning) eller 4001 (inköp).</t>
        </is>
      </c>
      <c r="C8" s="36" t="inlineStr">
        <is>
          <t>Inmatningsfält (gult)</t>
        </is>
      </c>
    </row>
    <row r="9" ht="40" customHeight="1">
      <c r="A9" s="33" t="inlineStr">
        <is>
          <t>Underlag exkl. moms</t>
        </is>
      </c>
      <c r="B9" s="34" t="inlineStr">
        <is>
          <t>Fakturerat belopp exklusive moms i SEK.</t>
        </is>
      </c>
      <c r="C9" s="34" t="inlineStr">
        <is>
          <t>Inmatningsfält (gult)</t>
        </is>
      </c>
    </row>
    <row r="10" ht="40" customHeight="1">
      <c r="A10" s="35" t="inlineStr">
        <is>
          <t>Momssats</t>
        </is>
      </c>
      <c r="B10" s="36" t="inlineStr">
        <is>
          <t>Välj: 25%, 12% eller 6%. Används för beräkning av momsbelopp.</t>
        </is>
      </c>
      <c r="C10" s="36" t="inlineStr">
        <is>
          <t>Dropdown + gult</t>
        </is>
      </c>
    </row>
    <row r="11" ht="40" customHeight="1">
      <c r="A11" s="33" t="inlineStr">
        <is>
          <t>Momsbelopp</t>
        </is>
      </c>
      <c r="B11" s="34" t="inlineStr">
        <is>
          <t>Beräknas automatiskt: Underlag × Momssats, avrundat till 2 decimaler.</t>
        </is>
      </c>
      <c r="C11" s="34" t="inlineStr">
        <is>
          <t>Formel</t>
        </is>
      </c>
    </row>
    <row r="12" ht="40" customHeight="1">
      <c r="A12" s="35" t="inlineStr">
        <is>
          <t>Underlag inkl. moms</t>
        </is>
      </c>
      <c r="B12" s="36" t="inlineStr">
        <is>
          <t>Beräknas automatiskt: Underlag + Moms.</t>
        </is>
      </c>
      <c r="C12" s="36" t="inlineStr">
        <is>
          <t>Formel</t>
        </is>
      </c>
    </row>
    <row r="13" ht="40" customHeight="1">
      <c r="A13" s="33" t="inlineStr">
        <is>
          <t>Ingående/Utgående moms</t>
        </is>
      </c>
      <c r="B13" s="34" t="inlineStr">
        <is>
          <t>Positiv vid Försäljning (utgående), negativ vid Inköp (ingående).</t>
        </is>
      </c>
      <c r="C13" s="34" t="inlineStr">
        <is>
          <t>Formel</t>
        </is>
      </c>
    </row>
    <row r="14" ht="40" customHeight="1">
      <c r="A14" s="35" t="inlineStr">
        <is>
          <t>Period</t>
        </is>
      </c>
      <c r="B14" s="36" t="inlineStr">
        <is>
          <t>Beräknas automatiskt som YYYY-MM baserat på Datum. Används i Momsrapport.</t>
        </is>
      </c>
      <c r="C14" s="36" t="inlineStr">
        <is>
          <t>Formel</t>
        </is>
      </c>
    </row>
    <row r="15" ht="40" customHeight="1">
      <c r="A15" s="33" t="inlineStr">
        <is>
          <t>Bokförd moms</t>
        </is>
      </c>
      <c r="B15" s="34" t="inlineStr">
        <is>
          <t>Fyll i det belopp som är bokfört i redovisningssystemet.</t>
        </is>
      </c>
      <c r="C15" s="34" t="inlineStr">
        <is>
          <t>Inmatningsfält (gult)</t>
        </is>
      </c>
    </row>
    <row r="16" ht="40" customHeight="1">
      <c r="A16" s="35" t="inlineStr">
        <is>
          <t>Avvikelse mot bokföring</t>
        </is>
      </c>
      <c r="B16" s="36" t="inlineStr">
        <is>
          <t>Skillnad: Momsbelopp minus Bokförd moms. Bör vara nära 0.</t>
        </is>
      </c>
      <c r="C16" s="36" t="inlineStr">
        <is>
          <t>Formel</t>
        </is>
      </c>
    </row>
    <row r="17" ht="40" customHeight="1">
      <c r="A17" s="33" t="inlineStr">
        <is>
          <t>Status</t>
        </is>
      </c>
      <c r="B17" s="34" t="inlineStr">
        <is>
          <t>OK om avvikelse &lt; 0,50 kr, annars Kontrollera. Markeras i rött.</t>
        </is>
      </c>
      <c r="C17" s="34" t="inlineStr">
        <is>
          <t>Formel</t>
        </is>
      </c>
    </row>
    <row r="18" ht="40" customHeight="1">
      <c r="A18" s="35" t="inlineStr">
        <is>
          <t>Kommentar</t>
        </is>
      </c>
      <c r="B18" s="36" t="inlineStr">
        <is>
          <t>Fritext för noteringar, t.ex. 'Avrundning' eller 'Inväntar kreditnota'.</t>
        </is>
      </c>
      <c r="C18" s="36" t="inlineStr"/>
    </row>
    <row r="19"/>
    <row r="20" ht="22" customHeight="1">
      <c r="A20" s="32" t="inlineStr">
        <is>
          <t>Blad 2 – Momsrapport: Sammanfattning per period</t>
        </is>
      </c>
      <c r="B20" s="28" t="n"/>
      <c r="C20" s="29" t="n"/>
    </row>
    <row r="21" ht="40" customHeight="1">
      <c r="A21" s="33" t="inlineStr">
        <is>
          <t>Syfte</t>
        </is>
      </c>
      <c r="B21" s="34" t="inlineStr">
        <is>
          <t>Sammanfattar försäljning, inköp och moms per månad (YYYY-MM).</t>
        </is>
      </c>
      <c r="C21" s="34" t="inlineStr"/>
    </row>
    <row r="22" ht="40" customHeight="1">
      <c r="A22" s="35" t="inlineStr">
        <is>
          <t>Nettomoms</t>
        </is>
      </c>
      <c r="B22" s="36" t="inlineStr">
        <is>
          <t>Försäljningsmoms minus Ingående moms. Ska stämma mot momsdeklarationen.</t>
        </is>
      </c>
      <c r="C22" s="36" t="inlineStr"/>
    </row>
    <row r="23" ht="40" customHeight="1">
      <c r="A23" s="33" t="inlineStr">
        <is>
          <t>Bokförd moms</t>
        </is>
      </c>
      <c r="B23" s="34" t="inlineStr">
        <is>
          <t>Ange det belopp som redovisats i bokföringen per period. Jämförs med Nettomoms.</t>
        </is>
      </c>
      <c r="C23" s="34" t="inlineStr">
        <is>
          <t>Inmatning krävs</t>
        </is>
      </c>
    </row>
    <row r="24" ht="40" customHeight="1">
      <c r="A24" s="35" t="inlineStr">
        <is>
          <t>Differens</t>
        </is>
      </c>
      <c r="B24" s="36" t="inlineStr">
        <is>
          <t>Nettomoms minus Bokförd moms. Negativt värde markeras i rött – kräver utredning.</t>
        </is>
      </c>
      <c r="C24" s="36" t="inlineStr"/>
    </row>
    <row r="25" ht="40" customHeight="1">
      <c r="A25" s="33" t="inlineStr">
        <is>
          <t>Avvikelse %</t>
        </is>
      </c>
      <c r="B25" s="34" t="inlineStr">
        <is>
          <t>Differens i procent av Bokförd moms. Acceptabelt intervall: ±0,5%.</t>
        </is>
      </c>
      <c r="C25" s="34" t="inlineStr"/>
    </row>
    <row r="26"/>
    <row r="27" ht="22" customHeight="1">
      <c r="A27" s="32" t="inlineStr">
        <is>
          <t>Momssatser som stöds</t>
        </is>
      </c>
      <c r="B27" s="28" t="n"/>
      <c r="C27" s="29" t="n"/>
    </row>
    <row r="28" ht="40" customHeight="1">
      <c r="A28" s="35" t="inlineStr">
        <is>
          <t>25%</t>
        </is>
      </c>
      <c r="B28" s="36" t="inlineStr">
        <is>
          <t>Standardmoms – gäller de flesta varor och tjänster.</t>
        </is>
      </c>
      <c r="C28" s="36" t="inlineStr"/>
    </row>
    <row r="29" ht="40" customHeight="1">
      <c r="A29" s="33" t="inlineStr">
        <is>
          <t>12%</t>
        </is>
      </c>
      <c r="B29" s="34" t="inlineStr">
        <is>
          <t>Reducerad moms – livsmedel, restaurang, hotell m.m.</t>
        </is>
      </c>
      <c r="C29" s="34" t="inlineStr"/>
    </row>
    <row r="30" ht="40" customHeight="1">
      <c r="A30" s="35" t="inlineStr">
        <is>
          <t>6%</t>
        </is>
      </c>
      <c r="B30" s="36" t="inlineStr">
        <is>
          <t>Lägsta moms – böcker, tidningar, persontransporter m.m.</t>
        </is>
      </c>
      <c r="C30" s="36" t="inlineStr"/>
    </row>
    <row r="31"/>
    <row r="32" ht="22" customHeight="1">
      <c r="A32" s="32" t="inlineStr">
        <is>
          <t>Blad 3 – Kontrollpanel</t>
        </is>
      </c>
      <c r="B32" s="28" t="n"/>
      <c r="C32" s="29" t="n"/>
    </row>
    <row r="33" ht="40" customHeight="1">
      <c r="A33" s="33" t="inlineStr">
        <is>
          <t>Nyckeltal</t>
        </is>
      </c>
      <c r="B33" s="34" t="inlineStr">
        <is>
          <t>Ger en samlad vy av hela momsavstämningen med totaler och statusindikatorer.</t>
        </is>
      </c>
      <c r="C33" s="34" t="inlineStr"/>
    </row>
    <row r="34" ht="40" customHeight="1">
      <c r="A34" s="35" t="inlineStr">
        <is>
          <t>Kontrollposter</t>
        </is>
      </c>
      <c r="B34" s="36" t="inlineStr">
        <is>
          <t>Antal rader med status Kontrollera. Mål: 0 poster vid periodsslut.</t>
        </is>
      </c>
      <c r="C34" s="36" t="inlineStr"/>
    </row>
    <row r="35" ht="40" customHeight="1">
      <c r="A35" s="33" t="inlineStr">
        <is>
          <t>Diagram</t>
        </is>
      </c>
      <c r="B35" s="34" t="inlineStr">
        <is>
          <t>Cirkeldiagram visar andel OK/Kontrollera. Stapeldiagram visar nettomoms per period.</t>
        </is>
      </c>
      <c r="C35" s="34" t="inlineStr"/>
    </row>
    <row r="36"/>
    <row r="37" ht="22" customHeight="1">
      <c r="A37" s="32" t="inlineStr">
        <is>
          <t>Viktiga råd och tips</t>
        </is>
      </c>
      <c r="B37" s="28" t="n"/>
      <c r="C37" s="29" t="n"/>
    </row>
    <row r="38" ht="40" customHeight="1">
      <c r="A38" s="35" t="inlineStr">
        <is>
          <t>Stäm av mot deklaration</t>
        </is>
      </c>
      <c r="B38" s="36" t="inlineStr">
        <is>
          <t>Nettomoms i Momsrapport ska matcha deklarationen till Skatteverket.</t>
        </is>
      </c>
      <c r="C38" s="36" t="inlineStr"/>
    </row>
    <row r="39" ht="40" customHeight="1">
      <c r="A39" s="33" t="inlineStr">
        <is>
          <t>Periodisering</t>
        </is>
      </c>
      <c r="B39" s="34" t="inlineStr">
        <is>
          <t>Se till att transaktioner är bokförda på rätt period (fakturadatum).</t>
        </is>
      </c>
      <c r="C39" s="34" t="inlineStr"/>
    </row>
    <row r="40" ht="40" customHeight="1">
      <c r="A40" s="35" t="inlineStr">
        <is>
          <t>Avvikelser</t>
        </is>
      </c>
      <c r="B40" s="36" t="inlineStr">
        <is>
          <t>Avvikelser &gt;0,50 kr ska utredas och justeras innan deklaration lämnas.</t>
        </is>
      </c>
      <c r="C40" s="36" t="inlineStr"/>
    </row>
    <row r="41" ht="40" customHeight="1">
      <c r="A41" s="33" t="inlineStr">
        <is>
          <t>Arkivering</t>
        </is>
      </c>
      <c r="B41" s="34" t="inlineStr">
        <is>
          <t>Spara en kopia per momsperiod som underlag för eventuell revision.</t>
        </is>
      </c>
      <c r="C41" s="34" t="inlineStr"/>
    </row>
    <row r="42" ht="40" customHeight="1">
      <c r="A42" s="35" t="inlineStr">
        <is>
          <t>Skatteverket</t>
        </is>
      </c>
      <c r="B42" s="36" t="inlineStr">
        <is>
          <t>Kontakta Skatteverket om avvikelser inte kan förklaras av avrundning.</t>
        </is>
      </c>
      <c r="C42" s="36" t="inlineStr"/>
    </row>
  </sheetData>
  <mergeCells count="6">
    <mergeCell ref="A1:C1"/>
    <mergeCell ref="A2:C2"/>
    <mergeCell ref="A20:C20"/>
    <mergeCell ref="A27:C27"/>
    <mergeCell ref="A32:C32"/>
    <mergeCell ref="A37:C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2026-06-05T08:37:27Z</dcterms:created>
  <dcterms:modified xmlns:dcterms="http://purl.org/dc/terms/" xmlns:xsi="http://www.w3.org/2001/XMLSchema-instance" xsi:type="dcterms:W3CDTF">2026-06-05T08:37:27Z</dcterms:modified>
</cp:coreProperties>
</file>